
<file path=[Content_Types].xml><?xml version="1.0" encoding="utf-8"?>
<Types xmlns="http://schemas.openxmlformats.org/package/2006/content-types" xmlns:xsd="http://www.w3.org/2001/XMLSchema" xmlns:xsi="http://www.w3.org/2001/XMLSchema-instance">
  <Default Extension="xml" ContentType="application/xml"/>
  <Default Extension="bin" ContentType="application/vnd.ms-excel.sheet.binary.macroEnabled.main"/>
  <Default Extension="vml" ContentType="application/vnd.openxmlformats-officedocument.vmlDrawing"/>
  <Default Extension="data" ContentType="application/vnd.openxmlformats-officedocument.model+data"/>
  <Default Extension="bmp" ContentType="image/bmp"/>
  <Default Extension="png" ContentType="image/png"/>
  <Default Extension="gif" ContentType="image/gif"/>
  <Default Extension="emf" ContentType="image/x-emf"/>
  <Default Extension="wmf" ContentType="image/x-wmf"/>
  <Default Extension="jpg" ContentType="image/jpeg"/>
  <Default Extension="jpeg" ContentType="image/jpeg"/>
  <Default Extension="tif" ContentType="image/tiff"/>
  <Default Extension="tiff" ContentType="image/tiff"/>
  <Default Extension="pdf" ContentType="application/pdf"/>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docProps/core.xml" ContentType="application/vnd.openxmlformats-package.core-properties+xml"/>
  <Override PartName="/docProps/app.xml" ContentType="application/vnd.openxmlformats-officedocument.extended-properties+xml"/>
  <Override PartName="/xl/metadata.xml" ContentType="application/vnd.openxmlformats-officedocument.spreadsheetml.sheetMetadata+xml"/>
</Types>
</file>

<file path=_rels/.rels><?xml version="1.0" encoding="UTF-8" standalone="yes"?>
<Relationships xmlns="http://schemas.openxmlformats.org/package/2006/relationships"><Relationship Id="rId2" Type="http://schemas.openxmlformats.org/package/2006/relationships/metadata/core-properties" Target="docProps/core.xml"/><Relationship Id="rId3" Type="http://schemas.openxmlformats.org/officeDocument/2006/relationships/extended-properties" Target="docProps/app.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workbookPr codeName="ThisWorkbook"/>
  <sheets>
    <sheet name="Nota" sheetId="1" r:id="rId1"/>
    <sheet name="Epurer un texte" sheetId="2" r:id="rId2"/>
    <sheet name="différence Portion et Poids" sheetId="3" r:id="rId3"/>
    <sheet name="Modèle.FF.1.A.50.lignes" sheetId="4" r:id="rId4"/>
    <sheet name="Modèle.FF.B.50.lignes" sheetId="5" r:id="rId5"/>
    <sheet name="Quiche aux lardons" sheetId="6" r:id="rId6"/>
    <sheet name="FF.1.A.Classement cuisine" sheetId="7" r:id="rId7"/>
    <sheet name="FF.1.A.Classement Patisserie" sheetId="8" r:id="rId8"/>
    <sheet name="Contenants" sheetId="9" r:id="rId9"/>
    <sheet name="relations formules" sheetId="10" r:id="rId10"/>
    <sheet name="Formats-Formules-Fonctions" sheetId="11" r:id="rId11"/>
    <sheet name="Cuisiniers.Pesez" sheetId="12" r:id="rId12"/>
    <sheet name="Vocabulaire" sheetId="13" r:id="rId13"/>
    <sheet name="Polices de Symboles" sheetId="14" r:id="rId14"/>
    <sheet name="Emoticones " sheetId="15" r:id="rId15"/>
    <sheet name="Tutos Youtube" sheetId="16" r:id="rId16"/>
    <sheet name="CODES COULEURS" sheetId="17" r:id="rId17"/>
  </sheets>
  <definedNames>
    <definedName name="_xlnm._FilterDatabase" localSheetId="12" hidden="1">Vocabulaire!#REF!</definedName>
    <definedName name="_xlnm.Print_Area" localSheetId="3">'Modèle.FF.1.A.50.lignes'!$A$4:$R$69</definedName>
    <definedName name="_xlnm.Print_Area" localSheetId="4">'Modèle.FF.B.50.lignes'!$A$4:$R$69</definedName>
    <definedName name="_xlnm.Print_Area" localSheetId="5">'Quiche aux lardons'!$A$4:$R$69</definedName>
  </definedNames>
</workbook>
</file>

<file path=xl/metadata.xml><?xml version="1.0" encoding="utf-8"?>
<metadata xmlns="http://schemas.openxmlformats.org/spreadsheetml/2006/main" xmlns:xlrd="http://schemas.microsoft.com/office/spreadsheetml/2017/richdata"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tyles.xml><?xml version="1.0" encoding="utf-8"?>
<styleSheet xmlns="http://schemas.openxmlformats.org/spreadsheetml/2006/main" xmlns:vt="http://schemas.openxmlformats.org/officeDocument/2006/docPropsVTypes">
  <numFmts count="56">
    <numFmt numFmtId="44" formatCode="_-* #,##0.00\ &quot;€&quot;_-;\-* #,##0.00\ &quot;€&quot;_-;_-* &quot;-&quot;??\ &quot;€&quot;_-;_-@_-"/>
    <numFmt numFmtId="56" formatCode="&quot;上午/下午 &quot;hh&quot;時&quot;mm&quot;分&quot;ss&quot;秒 &quot;"/>
    <numFmt numFmtId="164" formatCode="_-* #,##0.00\ _€_-;\-* #,##0.00\ _€_-;_-* &quot;-&quot;??\ _€_-;_-@_-"/>
    <numFmt numFmtId="165" formatCode="0.000"/>
    <numFmt numFmtId="166" formatCode="0.0"/>
    <numFmt numFmtId="167" formatCode="0.0%"/>
    <numFmt numFmtId="168" formatCode="#,##0.00\ &quot;€&quot;"/>
    <numFmt numFmtId="169" formatCode="#,##0.000"/>
    <numFmt numFmtId="170" formatCode="[$-F800]dddd\,\ mmmm\ dd\,\ yyyy"/>
    <numFmt numFmtId="171" formatCode="&quot;N°&quot;"/>
    <numFmt numFmtId="172" formatCode="#,##0.0\ &quot;€&quot;"/>
    <numFmt numFmtId="173" formatCode="_-* #,##0.0\ &quot;€&quot;_-;\-* #,##0.0\ &quot;€&quot;_-;_-* &quot;-&quot;?\ &quot;€&quot;_-;_-@_-"/>
    <numFmt numFmtId="174" formatCode="0.000&quot; Kg&quot;"/>
    <numFmt numFmtId="175" formatCode="0&quot; %&quot;"/>
    <numFmt numFmtId="176" formatCode="0.00&quot;Kg&quot;"/>
    <numFmt numFmtId="177" formatCode="0.0&quot; g&quot;"/>
    <numFmt numFmtId="178" formatCode="0.000&quot;Kg&quot;"/>
    <numFmt numFmtId="179" formatCode="0&quot;%&quot;"/>
    <numFmt numFmtId="180" formatCode="dddd\ dd\ mmmm\ yyyy"/>
    <numFmt numFmtId="181" formatCode="hh&quot;H&quot;:mm&quot; mn&quot;"/>
    <numFmt numFmtId="182" formatCode="&quot;Poids portion&quot;\ 0.000&quot; Kg&quot;"/>
    <numFmt numFmtId="183" formatCode="0.0&quot;Kg&quot;"/>
    <numFmt numFmtId="184" formatCode="0&quot; Mx&quot;"/>
    <numFmt numFmtId="185" formatCode="0.00&quot; Mx&quot;"/>
    <numFmt numFmtId="186" formatCode="0.000&quot; L&quot;"/>
    <numFmt numFmtId="187" formatCode="0&quot; Gastro&quot;"/>
    <numFmt numFmtId="188" formatCode="\+\ 0.0;\-\ 0.0"/>
    <numFmt numFmtId="189" formatCode="\+\ 0.000;\-\ 0.000"/>
    <numFmt numFmtId="190" formatCode="0.0&quot; %&quot;"/>
    <numFmt numFmtId="191" formatCode="0&quot;Kg&quot;"/>
    <numFmt numFmtId="192" formatCode="0.00&quot; €&quot;"/>
    <numFmt numFmtId="193" formatCode="0&quot; Cont.&quot;"/>
    <numFmt numFmtId="194" formatCode="0.00\ &quot; cm³&quot;"/>
    <numFmt numFmtId="195" formatCode="&quot;Col.&quot;0"/>
    <numFmt numFmtId="196" formatCode="0&quot; lignes&quot;"/>
    <numFmt numFmtId="197" formatCode="0.00&quot; Kg&quot;"/>
    <numFmt numFmtId="198" formatCode="0#&quot; &quot;##&quot; &quot;##&quot; &quot;##&quot; &quot;##"/>
    <numFmt numFmtId="199" formatCode="_-* #,##0.00\ &quot;€&quot;_-;\-* #,##0.00\ &quot;€&quot;_-;_-* &quot;-&quot;?\ &quot;€&quot;_-;_-@_-"/>
    <numFmt numFmtId="200" formatCode="dddd\ mm\ mmm\ yyyy\ \-\ hh&quot;H&quot;mm"/>
    <numFmt numFmtId="201" formatCode="h&quot; H &quot;mm;@"/>
    <numFmt numFmtId="202" formatCode="&quot;Semaine N °&quot;0"/>
    <numFmt numFmtId="203" formatCode="0&quot; g&quot;"/>
    <numFmt numFmtId="204" formatCode="0.00\ &quot; cm²&quot;"/>
    <numFmt numFmtId="205" formatCode="0&quot; cm&quot;"/>
    <numFmt numFmtId="206" formatCode="0.0&quot; cm&quot;"/>
    <numFmt numFmtId="207" formatCode="0.0&quot; mm&quot;"/>
    <numFmt numFmtId="208" formatCode="0.00&quot; cm&quot;"/>
    <numFmt numFmtId="209" formatCode="#,##0&quot; cl&quot;"/>
    <numFmt numFmtId="210" formatCode="0.0000"/>
    <numFmt numFmtId="211" formatCode="#,##0&quot; grs&quot;"/>
    <numFmt numFmtId="212" formatCode="#,##0&quot; dl&quot;"/>
    <numFmt numFmtId="213" formatCode="[h]&quot;H&quot;mm"/>
    <numFmt numFmtId="214" formatCode="0&quot; gr&quot;"/>
    <numFmt numFmtId="215" formatCode="0.0&quot; gr&quot;"/>
    <numFmt numFmtId="216" formatCode="0&quot; Kg&quot;"/>
    <numFmt numFmtId="217" formatCode="0.000\K\g"/>
  </numFmts>
  <fonts count="1">
    <font>
      <sz val="12"/>
      <color theme="1"/>
      <name val="Calibri"/>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64">
    <xf numFmtId="0" fontId="0" fillId="0" borderId="0" xfId="0" applyNumberFormat="1"/>
    <xf numFmtId="165" fontId="0" fillId="0" borderId="0" xfId="0" applyNumberFormat="1"/>
    <xf numFmtId="1" fontId="0" fillId="0" borderId="0" xfId="0" applyNumberFormat="1"/>
    <xf numFmtId="174" fontId="0" fillId="0" borderId="0" xfId="0" applyNumberFormat="1"/>
    <xf numFmtId="190" fontId="0" fillId="0" borderId="0" xfId="0" applyNumberFormat="1"/>
    <xf numFmtId="168" fontId="0" fillId="0" borderId="0" xfId="0" applyNumberFormat="1"/>
    <xf numFmtId="194" fontId="0" fillId="0" borderId="0" xfId="0" applyNumberFormat="1"/>
    <xf numFmtId="49" fontId="0" fillId="0" borderId="0" xfId="0" applyNumberFormat="1"/>
    <xf numFmtId="196" fontId="0" fillId="0" borderId="0" xfId="0" applyNumberFormat="1"/>
    <xf numFmtId="2" fontId="0" fillId="0" borderId="0" xfId="0" applyNumberFormat="1"/>
    <xf numFmtId="197" fontId="0" fillId="0" borderId="0" xfId="0" applyNumberFormat="1"/>
    <xf numFmtId="169" fontId="0" fillId="0" borderId="0" xfId="0" applyNumberFormat="1"/>
    <xf numFmtId="3" fontId="0" fillId="0" borderId="0" xfId="0" applyNumberFormat="1"/>
    <xf numFmtId="170" fontId="0" fillId="0" borderId="0" xfId="0" applyNumberFormat="1"/>
    <xf numFmtId="176" fontId="0" fillId="0" borderId="0" xfId="0" applyNumberFormat="1"/>
    <xf numFmtId="178" fontId="0" fillId="0" borderId="0" xfId="0" applyNumberFormat="1"/>
    <xf numFmtId="173" fontId="0" fillId="0" borderId="0" xfId="0" applyNumberFormat="1"/>
    <xf numFmtId="44" fontId="0" fillId="0" borderId="0" xfId="0" applyNumberFormat="1"/>
    <xf numFmtId="4" fontId="0" fillId="0" borderId="0" xfId="0" applyNumberFormat="1"/>
    <xf numFmtId="199" fontId="0" fillId="0" borderId="0" xfId="0" applyNumberFormat="1"/>
    <xf numFmtId="198" fontId="0" fillId="0" borderId="0" xfId="0" applyNumberFormat="1"/>
    <xf numFmtId="166" fontId="0" fillId="0" borderId="0" xfId="0" applyNumberFormat="1"/>
    <xf numFmtId="172" fontId="0" fillId="0" borderId="0" xfId="0" applyNumberFormat="1"/>
    <xf numFmtId="171" fontId="0" fillId="0" borderId="0" xfId="0" applyNumberFormat="1"/>
    <xf numFmtId="175" fontId="0" fillId="0" borderId="0" xfId="0" applyNumberFormat="1"/>
    <xf numFmtId="187" fontId="0" fillId="0" borderId="0" xfId="0" applyNumberFormat="1"/>
    <xf numFmtId="188" fontId="0" fillId="0" borderId="0" xfId="0" applyNumberFormat="1"/>
    <xf numFmtId="189" fontId="0" fillId="0" borderId="0" xfId="0" applyNumberFormat="1"/>
    <xf numFmtId="14" fontId="0" fillId="0" borderId="0" xfId="0" applyNumberFormat="1"/>
    <xf numFmtId="179" fontId="0" fillId="0" borderId="0" xfId="0" applyNumberFormat="1"/>
    <xf numFmtId="192" fontId="0" fillId="0" borderId="0" xfId="0" applyNumberFormat="1"/>
    <xf numFmtId="193" fontId="0" fillId="0" borderId="0" xfId="0" applyNumberFormat="1"/>
    <xf numFmtId="164" fontId="0" fillId="0" borderId="0" xfId="0" applyNumberFormat="1"/>
    <xf numFmtId="15" fontId="0" fillId="0" borderId="0" xfId="0" applyNumberFormat="1"/>
    <xf numFmtId="195" fontId="0" fillId="0" borderId="0" xfId="0" applyNumberFormat="1"/>
    <xf numFmtId="200" fontId="0" fillId="0" borderId="0" xfId="0" applyNumberFormat="1"/>
    <xf numFmtId="201" fontId="0" fillId="0" borderId="0" xfId="0" applyNumberFormat="1"/>
    <xf numFmtId="202" fontId="0" fillId="0" borderId="0" xfId="0" applyNumberFormat="1"/>
    <xf numFmtId="203" fontId="0" fillId="0" borderId="0" xfId="0" applyNumberFormat="1"/>
    <xf numFmtId="204" fontId="0" fillId="0" borderId="0" xfId="0" applyNumberFormat="1"/>
    <xf numFmtId="205" fontId="0" fillId="0" borderId="0" xfId="0" applyNumberFormat="1"/>
    <xf numFmtId="206" fontId="0" fillId="0" borderId="0" xfId="0" applyNumberFormat="1"/>
    <xf numFmtId="207" fontId="0" fillId="0" borderId="0" xfId="0" applyNumberFormat="1"/>
    <xf numFmtId="208" fontId="0" fillId="0" borderId="0" xfId="0" applyNumberFormat="1"/>
    <xf numFmtId="186" fontId="0" fillId="0" borderId="0" xfId="0" applyNumberFormat="1"/>
    <xf numFmtId="209" fontId="0" fillId="0" borderId="0" xfId="0" applyNumberFormat="1"/>
    <xf numFmtId="210" fontId="0" fillId="0" borderId="0" xfId="0" applyNumberFormat="1"/>
    <xf numFmtId="211" fontId="0" fillId="0" borderId="0" xfId="0" applyNumberFormat="1"/>
    <xf numFmtId="212" fontId="0" fillId="0" borderId="0" xfId="0" applyNumberFormat="1"/>
    <xf numFmtId="213" fontId="0" fillId="0" borderId="0" xfId="0" applyNumberFormat="1"/>
    <xf numFmtId="182" fontId="0" fillId="0" borderId="0" xfId="0" applyNumberFormat="1"/>
    <xf numFmtId="9" fontId="0" fillId="0" borderId="0" xfId="0" applyNumberFormat="1"/>
    <xf numFmtId="167" fontId="0" fillId="0" borderId="0" xfId="0" applyNumberFormat="1"/>
    <xf numFmtId="214" fontId="0" fillId="0" borderId="0" xfId="0" applyNumberFormat="1"/>
    <xf numFmtId="215" fontId="0" fillId="0" borderId="0" xfId="0" applyNumberFormat="1"/>
    <xf numFmtId="177" fontId="0" fillId="0" borderId="0" xfId="0" applyNumberFormat="1"/>
    <xf numFmtId="191" fontId="0" fillId="0" borderId="0" xfId="0" applyNumberFormat="1"/>
    <xf numFmtId="216" fontId="0" fillId="0" borderId="0" xfId="0" applyNumberFormat="1"/>
    <xf numFmtId="217" fontId="0" fillId="0" borderId="0" xfId="0" applyNumberFormat="1"/>
    <xf numFmtId="180" fontId="0" fillId="0" borderId="0" xfId="0" applyNumberFormat="1"/>
    <xf numFmtId="181" fontId="0" fillId="0" borderId="0" xfId="0" applyNumberFormat="1"/>
    <xf numFmtId="183" fontId="0" fillId="0" borderId="0" xfId="0" applyNumberFormat="1"/>
    <xf numFmtId="184" fontId="0" fillId="0" borderId="0" xfId="0" applyNumberFormat="1"/>
    <xf numFmtId="185" fontId="0" fillId="0" borderId="0" xfId="0" applyNumberFormat="1"/>
  </cellXfs>
  <cellStyles count="1">
    <cellStyle name="Normal" xfId="0" builtinId="0"/>
  </cellStyles>
  <dxfs count="0"/>
  <tableStyles count="0" defaultTableStyle="TableStyleMedium9" defaultPivotStyle="PivotStyleMedium4"/>
</styleSheet>
</file>

<file path=xl/_rels/workbook.xml.rels><?xml version="1.0" encoding="UTF-8" standalone="yes"?>
<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worksheet" Target="worksheets/sheet14.xml"/><Relationship Id="rId15" Type="http://schemas.openxmlformats.org/officeDocument/2006/relationships/worksheet" Target="worksheets/sheet15.xml"/><Relationship Id="rId16" Type="http://schemas.openxmlformats.org/officeDocument/2006/relationships/worksheet" Target="worksheets/sheet16.xml"/><Relationship Id="rId17" Type="http://schemas.openxmlformats.org/officeDocument/2006/relationships/worksheet" Target="worksheets/sheet17.xml"/><Relationship Id="rId18" Type="http://schemas.openxmlformats.org/officeDocument/2006/relationships/theme" Target="theme/theme1.xml"/><Relationship Id="rId19" Type="http://schemas.openxmlformats.org/officeDocument/2006/relationships/styles" Target="styles.xml"/><Relationship Id="rId20" Type="http://schemas.openxmlformats.org/officeDocument/2006/relationships/sheetMetadata" Target="metadata.xml"/></Relationships>
</file>

<file path=xl/theme/theme1.xml><?xml version="1.0" encoding="utf-8"?>
<a:theme xmlns:a="http://schemas.openxmlformats.org/drawingml/2006/main" name="ThÃ¨m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ï¼­ï¼³ ï¼°ã´ã·ãã¯"/>
        <a:font script="Hang" typeface="ë§ì ê³ ë"/>
        <a:font script="Hans" typeface="å®ä½"/>
        <a:font script="Hant" typeface="æ°ç´°æé«"/>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ï¼­ï¼³ ï¼°ã´ã·ãã¯"/>
        <a:font script="Hang" typeface="ë§ì ê³ ë"/>
        <a:font script="Hans" typeface="å®ä½"/>
        <a:font script="Hant" typeface="æ°ç´°æé«"/>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hyperlink" Target="https://www.google.fr/search?q=piffom%C3%A9trie&amp;amp;ie=utf-8&amp;amp;oe=utf-8&amp;amp;client=firefox-b&amp;amp;gfe_rd=cr&amp;amp;dcr=0&amp;amp;ei=yYrYWZrKMYfAaMTIipgK" TargetMode="External"/><Relationship Id="rId2" Type="http://schemas.openxmlformats.org/officeDocument/2006/relationships/hyperlink" Target="http://www.excel-downloads.com/forum/111720-space.html" TargetMode="External"/><Relationship Id="rId3" Type="http://schemas.openxmlformats.org/officeDocument/2006/relationships/hyperlink" Target="http://www.excel-downloads.com/remository/Download/Professionnels/Planification-et-gestion-de-projets/SPACE.html" TargetMode="External"/></Relationships>
</file>

<file path=xl/worksheets/_rels/sheet2.xml.rels><?xml version="1.0" encoding="UTF-8" standalone="yes"?>
<Relationships xmlns="http://schemas.openxmlformats.org/package/2006/relationships"><Relationship Id="rId1" Type="http://schemas.openxmlformats.org/officeDocument/2006/relationships/hyperlink" Target="https://forum.excel-pratique.com/excel/fractionner-colonne-suivant-nombre-de-caracteres-t43147.html" TargetMode="External"/><Relationship Id="rId2" Type="http://schemas.openxmlformats.org/officeDocument/2006/relationships/hyperlink" Target="https://www.youtube.com/watch?v=ImOnZNKHBNU&amp;amp;ab_channel=Tutech" TargetMode="External"/><Relationship Id="rId3" Type="http://schemas.openxmlformats.org/officeDocument/2006/relationships/hyperlink" Target="https://www.7-zip.fr/" TargetMode="External"/><Relationship Id="rId4" Type="http://schemas.openxmlformats.org/officeDocument/2006/relationships/hyperlink" Target="https://support.office.com/fr-fr/article/Sp%C3%A9cifications-et-limites-relatives-%C3%A0-Excel-1672b34d-7043-467e-8e27-269d656771c3" TargetMode="External"/><Relationship Id="rId5" Type="http://schemas.openxmlformats.org/officeDocument/2006/relationships/hyperlink" Target="https://support.office.com/fr-fr/article/Afficher-les-relations-entre-formules-et-cellules-a59bef2b-3701-46bf-8ff1-d3518771d507" TargetMode="External"/><Relationship Id="rId6" Type="http://schemas.openxmlformats.org/officeDocument/2006/relationships/hyperlink" Target="https://www.google.com/search?q=excel+audit-et-espionner-des-formules-sous-excel/&amp;amp;rlz=1C1AVFC_enFR845FR845&amp;amp;sxsrf=ALeKk00ZkuagfnESYXg-m2UrGlCtwMm4ng:1604142452301&amp;amp;source=lnms&amp;amp;tbm=vid&amp;amp;sa=X&amp;amp;ved=2ahUKEwjl6qao2N7sAhUr5eAKHeQECugQ_AUoAnoECAoQBA&amp;amp;biw=1600&amp;amp;bih=841" TargetMode="External"/><Relationship Id="rId7" Type="http://schemas.openxmlformats.org/officeDocument/2006/relationships/hyperlink" Target="http://lecompagnon.info/excel/analyse.htm" TargetMode="External"/></Relationships>
</file>

<file path=xl/worksheets/_rels/sheet3.xml.rels><?xml version="1.0" encoding="UTF-8" standalone="yes"?>
<Relationships xmlns="http://schemas.openxmlformats.org/package/2006/relationships"><Relationship Id="rId1" Type="http://schemas.openxmlformats.org/officeDocument/2006/relationships/hyperlink" Target="https://www.3mfrance.fr/3M/fr_FR/post-it-notes/ideas/collaborate/" TargetMode="External"/></Relationships>
</file>

<file path=xl/worksheets/_rels/sheet10.xml.rels><?xml version="1.0" encoding="UTF-8" standalone="yes"?>
<Relationships xmlns="http://schemas.openxmlformats.org/package/2006/relationships"><Relationship Id="rId1" Type="http://schemas.openxmlformats.org/officeDocument/2006/relationships/hyperlink" Target="http://lecompagnon.info/excel/analyse.htm" TargetMode="External"/><Relationship Id="rId2" Type="http://schemas.openxmlformats.org/officeDocument/2006/relationships/hyperlink" Target="http://www.astucesinternet.com/modules/smartsection/item.php?itemid=85" TargetMode="External"/></Relationships>
</file>

<file path=xl/worksheets/_rels/sheet11.xml.rels><?xml version="1.0" encoding="UTF-8" standalone="yes"?>
<Relationships xmlns="http://schemas.openxmlformats.org/package/2006/relationships"><Relationship Id="rId1" Type="http://schemas.openxmlformats.org/officeDocument/2006/relationships/hyperlink" Target="http://www.mdf-xlpages.com/modules/publisher/item.php?itemid=91" TargetMode="External"/><Relationship Id="rId2" Type="http://schemas.openxmlformats.org/officeDocument/2006/relationships/hyperlink" Target="http://www.cuisinealafrancaise.com/fr/2-poids-et-mesures" TargetMode="External"/><Relationship Id="rId3" Type="http://schemas.openxmlformats.org/officeDocument/2006/relationships/hyperlink" Target="https://www.clubic.com/telecharger-fiche189780-greenshot.html" TargetMode="External"/></Relationships>
</file>

<file path=xl/worksheets/_rels/sheet12.xml.rels><?xml version="1.0" encoding="UTF-8" standalone="yes"?>
<Relationships xmlns="http://schemas.openxmlformats.org/package/2006/relationships"><Relationship Id="rId1" Type="http://schemas.openxmlformats.org/officeDocument/2006/relationships/hyperlink" Target="https://www.google.fr/search?q=piffom%C3%A9trie&amp;amp;ie=utf-8&amp;amp;oe=utf-8&amp;amp;client=firefox-b&amp;amp;gfe_rd=cr&amp;amp;dcr=0&amp;amp;ei=yYrYWZrKMYfAaMTIipgK" TargetMode="External"/><Relationship Id="rId2" Type="http://schemas.openxmlformats.org/officeDocument/2006/relationships/hyperlink" Target="http://www.aliments.org/poids.htm" TargetMode="External"/><Relationship Id="rId3" Type="http://schemas.openxmlformats.org/officeDocument/2006/relationships/hyperlink" Target="http://www.nubel.be/fra/manual/liste_des_denrees_alimentaires.asp" TargetMode="External"/><Relationship Id="rId4" Type="http://schemas.openxmlformats.org/officeDocument/2006/relationships/hyperlink" Target="http://www.crenoexpert.fr/flipbooks/expproduit/TABLEAUX-CALIBRES-FRUITS-2.pdf" TargetMode="External"/><Relationship Id="rId5" Type="http://schemas.openxmlformats.org/officeDocument/2006/relationships/hyperlink" Target="http://www.uprt.fr/mesimages/fichiers-uprt/ff-fiches-fabrication/ff-fiches-fabrication-maj-02-2015/ff-documents-divers-maj-02-2015/ff-fiches-apprentis-Patissiers-07-03-2016.xlsx" TargetMode="External"/><Relationship Id="rId6" Type="http://schemas.openxmlformats.org/officeDocument/2006/relationships/hyperlink" Target="http://www.uprt.fr/mesimages/fichiers-uprt/ff-fiches-fabrication/ff-fiches-fabrication-maj-02-2015/ff-documents-divers-maj-02-2015/ff-Croquis.xlsx" TargetMode="External"/><Relationship Id="rId7" Type="http://schemas.openxmlformats.org/officeDocument/2006/relationships/hyperlink" Target="http://www.uprt.fr/mesimages/fichiers-uprt/ff-fiches-fabrication/ff-fiches-fabrication-maj-02-2015/ff-documents-divers-maj-02-2015/ff-qualiterecettes2007.xls" TargetMode="External"/><Relationship Id="rId8" Type="http://schemas.openxmlformats.org/officeDocument/2006/relationships/hyperlink" Target="http://www.uprt.fr/mesimages/fichiers-uprt/ff-fiches-fabrication/ff-fiches-fabrication-maj-02-2015/ff-documents-divers-maj-02-2015/ff-tableau-cuisson.pdf" TargetMode="External"/><Relationship Id="rId9" Type="http://schemas.openxmlformats.org/officeDocument/2006/relationships/hyperlink" Target="http://www.uprt.fr/mesimages/fichiers-uprt/pt-procedures-techniques/PT-bonnes-pratiques.doc" TargetMode="External"/><Relationship Id="rId10" Type="http://schemas.openxmlformats.org/officeDocument/2006/relationships/hyperlink" Target="http://miam-images.centerblog.net/rub-vaisselle-ustensiles-de-cuisson--3.html" TargetMode="External"/><Relationship Id="rId11" Type="http://schemas.openxmlformats.org/officeDocument/2006/relationships/hyperlink" Target="https://www.google.fr/search?ei=BOQ0WvOSNImaU-OKg4gK&amp;amp;q=caract%C3%A8res++Alphanum%C3%A9riques+cercl%C3%A9s&amp;amp;oq=caract%C3%A8res++Alphanum%C3%A9riques+cercl%C3%A9s&amp;amp;gs_l=psy-ab.12...11580.21189.0.23585.2.2.0.0.0.0.86.163.2.2.0....0...1c.1.64.psy-ab..0.0.0....0" TargetMode="External"/><Relationship Id="rId12" Type="http://schemas.openxmlformats.org/officeDocument/2006/relationships/hyperlink" Target="http://unicode.org/" TargetMode="External"/><Relationship Id="rId13" Type="http://schemas.openxmlformats.org/officeDocument/2006/relationships/hyperlink" Target="https://www.google.fr/search?q=visualiseur+d%27Emoji+et+de+symboles&amp;amp;oq=visualiseur+d%27Emoji+et+de+symboles&amp;amp;aqs=chrome..69i57.2156j0j8&amp;amp;sourceid=chrome&amp;amp;ie=UTF-8" TargetMode="External"/><Relationship Id="rId14" Type="http://schemas.openxmlformats.org/officeDocument/2006/relationships/hyperlink" Target="https://pragmatice.net/kitinstit/3_installer_produire_polices_selection.htm" TargetMode="External"/><Relationship Id="rId15" Type="http://schemas.openxmlformats.org/officeDocument/2006/relationships/hyperlink" Target="http://www.philing.net/" TargetMode="External"/><Relationship Id="rId16" Type="http://schemas.openxmlformats.org/officeDocument/2006/relationships/hyperlink" Target="http://jacques-andre.fr/faqtypo/lessons.pdf" TargetMode="External"/><Relationship Id="rId17" Type="http://schemas.openxmlformats.org/officeDocument/2006/relationships/hyperlink" Target="http://joseph.larmarange.net/IMG/pdf/memo_caracteres_speciaux_windows.pdf" TargetMode="External"/><Relationship Id="rId18" Type="http://schemas.openxmlformats.org/officeDocument/2006/relationships/hyperlink" Target="http://fr.fontriver.com/" TargetMode="External"/><Relationship Id="rId19" Type="http://schemas.openxmlformats.org/officeDocument/2006/relationships/hyperlink" Target="http://fr.fonts2u.com/category.html?id=21" TargetMode="External"/><Relationship Id="rId20" Type="http://schemas.openxmlformats.org/officeDocument/2006/relationships/hyperlink" Target="https://www.youtube.com/watch?v=wMgBzUHzKvM" TargetMode="External"/><Relationship Id="rId21" Type="http://schemas.openxmlformats.org/officeDocument/2006/relationships/hyperlink" Target="https://web.archive.org/web/20150919082310/http:/www.excelabo.net/" TargetMode="External"/><Relationship Id="rId22" Type="http://schemas.openxmlformats.org/officeDocument/2006/relationships/hyperlink" Target="http://www.mdf-xlpages.com/modules/publisher/" TargetMode="External"/><Relationship Id="rId23" Type="http://schemas.openxmlformats.org/officeDocument/2006/relationships/hyperlink" Target="http://excel.quebec/excel-formules-et-fonctions/" TargetMode="External"/><Relationship Id="rId24" Type="http://schemas.openxmlformats.org/officeDocument/2006/relationships/hyperlink" Target="https://www.excel-downloads.com/resources/" TargetMode="External"/><Relationship Id="rId25" Type="http://schemas.openxmlformats.org/officeDocument/2006/relationships/hyperlink" Target="http://excel.quebec/excel-formules-et-fonctions/" TargetMode="External"/><Relationship Id="rId26" Type="http://schemas.openxmlformats.org/officeDocument/2006/relationships/hyperlink" Target="http://www.mdf-xlpages.com/modules/publisher/item.php?itemid=167" TargetMode="External"/><Relationship Id="rId27" Type="http://schemas.openxmlformats.org/officeDocument/2006/relationships/hyperlink" Target="http://www.mdf-xlpages.com/modules/publisher/item.php?itemid=149" TargetMode="External"/><Relationship Id="rId28" Type="http://schemas.openxmlformats.org/officeDocument/2006/relationships/hyperlink" Target="http://www.mdf-xlpages.com/modules/publisher/item.php?itemid=152" TargetMode="External"/><Relationship Id="rId29" Type="http://schemas.openxmlformats.org/officeDocument/2006/relationships/hyperlink" Target="http://www.mdf-xlpages.com/modules/publisher/item.php?itemid=153" TargetMode="External"/><Relationship Id="rId30" Type="http://schemas.openxmlformats.org/officeDocument/2006/relationships/hyperlink" Target="http://www.mdf-xlpages.com/modules/publisher/item.php?itemid=134" TargetMode="External"/><Relationship Id="rId31" Type="http://schemas.openxmlformats.org/officeDocument/2006/relationships/hyperlink" Target="http://www.mdf-xlpages.com/modules/publisher/item.php?itemid=105" TargetMode="External"/><Relationship Id="rId32" Type="http://schemas.openxmlformats.org/officeDocument/2006/relationships/hyperlink" Target="http://www.mdf-xlpages.com/modules/publisher/item.php?itemid=91" TargetMode="External"/><Relationship Id="rId33" Type="http://schemas.openxmlformats.org/officeDocument/2006/relationships/hyperlink" Target="http://www.mdf-xlpages.com/modules/publisher/item.php?itemid=99" TargetMode="External"/><Relationship Id="rId34" Type="http://schemas.openxmlformats.org/officeDocument/2006/relationships/hyperlink" Target="http://www.mdf-xlpages.com/modules/publisher/item.php?itemid=98" TargetMode="External"/><Relationship Id="rId35" Type="http://schemas.openxmlformats.org/officeDocument/2006/relationships/hyperlink" Target="http://www.mdf-xlpages.com/modules/publisher/item.php?itemid=86" TargetMode="External"/><Relationship Id="rId36" Type="http://schemas.openxmlformats.org/officeDocument/2006/relationships/hyperlink" Target="http://www.mdf-xlpages.com/modules/publisher/item.php?itemid=97" TargetMode="External"/><Relationship Id="rId37" Type="http://schemas.openxmlformats.org/officeDocument/2006/relationships/hyperlink" Target="http://www.mdf-xlpages.com/modules/publisher/item.php?itemid=93" TargetMode="External"/><Relationship Id="rId38" Type="http://schemas.openxmlformats.org/officeDocument/2006/relationships/hyperlink" Target="http://www.mdf-xlpages.com/modules/publisher/item.php?itemid=84" TargetMode="External"/><Relationship Id="rId39" Type="http://schemas.openxmlformats.org/officeDocument/2006/relationships/hyperlink" Target="http://www.mdf-xlpages.com/modules/publisher/item.php?itemid=94" TargetMode="External"/><Relationship Id="rId40" Type="http://schemas.openxmlformats.org/officeDocument/2006/relationships/hyperlink" Target="http://www.mdf-xlpages.com/modules/publisher/item.php?itemid=83" TargetMode="External"/><Relationship Id="rId41" Type="http://schemas.openxmlformats.org/officeDocument/2006/relationships/hyperlink" Target="http://www.mdf-xlpages.com/modules/publisher/item.php?itemid=87" TargetMode="External"/><Relationship Id="rId42" Type="http://schemas.openxmlformats.org/officeDocument/2006/relationships/hyperlink" Target="http://www.mdf-xlpages.com/modules/publisher/item.php?itemid=85" TargetMode="External"/><Relationship Id="rId43" Type="http://schemas.openxmlformats.org/officeDocument/2006/relationships/hyperlink" Target="http://www.mdf-xlpages.com/modules/publisher/item.php?itemid=81" TargetMode="External"/><Relationship Id="rId44" Type="http://schemas.openxmlformats.org/officeDocument/2006/relationships/hyperlink" Target="http://www.mdf-xlpages.com/modules/publisher/item.php?itemid=82" TargetMode="External"/><Relationship Id="rId45" Type="http://schemas.openxmlformats.org/officeDocument/2006/relationships/hyperlink" Target="http://www.mdf-xlpages.com/modules/publisher/item.php?itemid=90" TargetMode="External"/><Relationship Id="rId46" Type="http://schemas.openxmlformats.org/officeDocument/2006/relationships/hyperlink" Target="http://www.mdf-xlpages.com/modules/publisher/item.php?itemid=76" TargetMode="External"/><Relationship Id="rId47" Type="http://schemas.openxmlformats.org/officeDocument/2006/relationships/hyperlink" Target="http://www.mdf-xlpages.com/modules/publisher/item.php?itemid=64" TargetMode="External"/><Relationship Id="rId48" Type="http://schemas.openxmlformats.org/officeDocument/2006/relationships/hyperlink" Target="http://www.mdf-xlpages.com/modules/publisher/item.php?itemid=63" TargetMode="External"/><Relationship Id="rId49" Type="http://schemas.openxmlformats.org/officeDocument/2006/relationships/hyperlink" Target="http://www.mdf-xlpages.com/modules/publisher/item.php?itemid=62" TargetMode="External"/><Relationship Id="rId50" Type="http://schemas.openxmlformats.org/officeDocument/2006/relationships/hyperlink" Target="http://www.mdf-xlpages.com/modules/publisher/item.php?itemid=25" TargetMode="External"/><Relationship Id="rId51" Type="http://schemas.openxmlformats.org/officeDocument/2006/relationships/hyperlink" Target="http://matoumatheux.ac-rennes.fr/sommaire.php?niv=6" TargetMode="External"/><Relationship Id="rId52" Type="http://schemas.openxmlformats.org/officeDocument/2006/relationships/hyperlink" Target="http://matoumatheux.ac-rennes.fr/num/fractions/6/menthe1.htm" TargetMode="External"/><Relationship Id="rId53" Type="http://schemas.openxmlformats.org/officeDocument/2006/relationships/hyperlink" Target="http://matoumatheux.ac-rennes.fr/num/proportionnalite/6/gateauriz.htm" TargetMode="External"/><Relationship Id="rId54" Type="http://schemas.openxmlformats.org/officeDocument/2006/relationships/hyperlink" Target="http://matoumatheux.ac-rennes.fr/geom/solides/6/ruban.htm" TargetMode="External"/><Relationship Id="rId55" Type="http://schemas.openxmlformats.org/officeDocument/2006/relationships/hyperlink" Target="http://matoumatheux.ac-rennes.fr/num/fractions/6/cocktail1.htm" TargetMode="External"/><Relationship Id="rId56" Type="http://schemas.openxmlformats.org/officeDocument/2006/relationships/hyperlink" Target="http://matoumatheux.ac-rennes.fr/num/proportionnalite/6/far.htm" TargetMode="External"/><Relationship Id="rId57" Type="http://schemas.openxmlformats.org/officeDocument/2006/relationships/hyperlink" Target="http://matoumatheux.ac-rennes.fr/geom/cercle/5/aire.htm" TargetMode="External"/><Relationship Id="rId58" Type="http://schemas.openxmlformats.org/officeDocument/2006/relationships/hyperlink" Target="http://matoumatheux.ac-rennes.fr/num/fractions/6/cocktail2.htm" TargetMode="External"/><Relationship Id="rId59" Type="http://schemas.openxmlformats.org/officeDocument/2006/relationships/hyperlink" Target="http://matoumatheux.ac-rennes.fr/num/proportionnalite/6/boulangerie.htm" TargetMode="External"/><Relationship Id="rId60" Type="http://schemas.openxmlformats.org/officeDocument/2006/relationships/hyperlink" Target="http://matoumatheux.ac-rennes.fr/geom/cercle/5/rayon.htm" TargetMode="External"/><Relationship Id="rId61" Type="http://schemas.openxmlformats.org/officeDocument/2006/relationships/hyperlink" Target="http://matoumatheux.ac-rennes.fr/num/fractions/6/cocktail3.htm" TargetMode="External"/><Relationship Id="rId62" Type="http://schemas.openxmlformats.org/officeDocument/2006/relationships/hyperlink" Target="http://matoumatheux.ac-rennes.fr/geom/cercle/5/couronne.htm" TargetMode="External"/><Relationship Id="rId63" Type="http://schemas.openxmlformats.org/officeDocument/2006/relationships/hyperlink" Target="http://matoumatheux.ac-rennes.fr/num/fractions/6/cocktail4.htm" TargetMode="External"/><Relationship Id="rId64" Type="http://schemas.openxmlformats.org/officeDocument/2006/relationships/hyperlink" Target="http://matoumatheux.ac-rennes.fr/geom/solides/5/airecylindre.htm" TargetMode="External"/><Relationship Id="rId65" Type="http://schemas.openxmlformats.org/officeDocument/2006/relationships/hyperlink" Target="http://matoumatheux.ac-rennes.fr/num/numeration/doigt.htm" TargetMode="External"/><Relationship Id="rId66" Type="http://schemas.openxmlformats.org/officeDocument/2006/relationships/hyperlink" Target="http://matoumatheux.ac-rennes.fr/num/fractions/6/menthe.htm" TargetMode="External"/><Relationship Id="rId67" Type="http://schemas.openxmlformats.org/officeDocument/2006/relationships/hyperlink" Target="http://matoumatheux.ac-rennes.fr/cours/mesures/convlong.htm" TargetMode="External"/><Relationship Id="rId68" Type="http://schemas.openxmlformats.org/officeDocument/2006/relationships/hyperlink" Target="http://matoumatheux.ac-rennes.fr/geom/solides/5/volcylindre.htm" TargetMode="External"/><Relationship Id="rId69" Type="http://schemas.openxmlformats.org/officeDocument/2006/relationships/hyperlink" Target="http://matoumatheux.ac-rennes.fr/num/probleme/classer.htm" TargetMode="External"/><Relationship Id="rId70" Type="http://schemas.openxmlformats.org/officeDocument/2006/relationships/hyperlink" Target="http://matoumatheux.ac-rennes.fr/num/fractions/6/fractionsM.htm" TargetMode="External"/><Relationship Id="rId71" Type="http://schemas.openxmlformats.org/officeDocument/2006/relationships/hyperlink" Target="http://matoumatheux.ac-rennes.fr/cours/mesures/convmasse.htm" TargetMode="External"/><Relationship Id="rId72" Type="http://schemas.openxmlformats.org/officeDocument/2006/relationships/hyperlink" Target="http://matoumatheux.ac-rennes.fr/cours/volume/cylindre.htm" TargetMode="External"/><Relationship Id="rId73" Type="http://schemas.openxmlformats.org/officeDocument/2006/relationships/hyperlink" Target="http://matoumatheux.ac-rennes.fr/num/probleme/seringue.htm" TargetMode="External"/><Relationship Id="rId74" Type="http://schemas.openxmlformats.org/officeDocument/2006/relationships/hyperlink" Target="http://matoumatheux.ac-rennes.fr/num/fractions/6/fractionsM2.htm" TargetMode="External"/><Relationship Id="rId75" Type="http://schemas.openxmlformats.org/officeDocument/2006/relationships/hyperlink" Target="http://matoumatheux.ac-rennes.fr/geom/cercle/Bebert11.htm" TargetMode="External"/><Relationship Id="rId76" Type="http://schemas.openxmlformats.org/officeDocument/2006/relationships/hyperlink" Target="http://matoumatheux.ac-rennes.fr/num/puissances/gateau.htm" TargetMode="External"/><Relationship Id="rId77" Type="http://schemas.openxmlformats.org/officeDocument/2006/relationships/hyperlink" Target="http://matoumatheux.ac-rennes.fr/num/probleme/etiquettes.htm" TargetMode="External"/><Relationship Id="rId78" Type="http://schemas.openxmlformats.org/officeDocument/2006/relationships/hyperlink" Target="http://matoumatheux.ac-rennes.fr/num/fractions/6/poisson.htm" TargetMode="External"/><Relationship Id="rId79" Type="http://schemas.openxmlformats.org/officeDocument/2006/relationships/hyperlink" Target="http://matoumatheux.ac-rennes.fr/geom/cercle/Bebert21.htm" TargetMode="External"/><Relationship Id="rId80" Type="http://schemas.openxmlformats.org/officeDocument/2006/relationships/hyperlink" Target="http://matoumatheux.ac-rennes.fr/cours/aire/airerect.htm" TargetMode="External"/><Relationship Id="rId81" Type="http://schemas.openxmlformats.org/officeDocument/2006/relationships/hyperlink" Target="http://matoumatheux.ac-rennes.fr/geom/unite/mesureur.htm" TargetMode="External"/><Relationship Id="rId82" Type="http://schemas.openxmlformats.org/officeDocument/2006/relationships/hyperlink" Target="http://matoumatheux.ac-rennes.fr/num/proportionnalite/6/creme.htm" TargetMode="External"/><Relationship Id="rId83" Type="http://schemas.openxmlformats.org/officeDocument/2006/relationships/hyperlink" Target="http://matoumatheux.ac-rennes.fr/geom/cercle/chien.htm" TargetMode="External"/><Relationship Id="rId84" Type="http://schemas.openxmlformats.org/officeDocument/2006/relationships/hyperlink" Target="http://matoumatheux.ac-rennes.fr/num/diviseur/probleme1.htm" TargetMode="External"/><Relationship Id="rId85" Type="http://schemas.openxmlformats.org/officeDocument/2006/relationships/hyperlink" Target="http://matoumatheux.ac-rennes.fr/num/courbe/casserole.htm" TargetMode="External"/><Relationship Id="rId86" Type="http://schemas.openxmlformats.org/officeDocument/2006/relationships/hyperlink" Target="http://webtv.ac-versailles.fr/restauration/Patisserie" TargetMode="External"/><Relationship Id="rId87" Type="http://schemas.openxmlformats.org/officeDocument/2006/relationships/hyperlink" Target="http://webtv.ac-versailles.fr/restauration/Patisserie" TargetMode="External"/><Relationship Id="rId88" Type="http://schemas.openxmlformats.org/officeDocument/2006/relationships/hyperlink" Target="http://chefsimon.lemonde.fr/recettes/tag/dessert" TargetMode="External"/><Relationship Id="rId89" Type="http://schemas.openxmlformats.org/officeDocument/2006/relationships/hyperlink" Target="https://www.google.fr/webhp?sourceid=chrome-instant&amp;amp;ion=1&amp;amp;espv=2&amp;amp;ie=UTF-8" TargetMode="External"/><Relationship Id="rId90" Type="http://schemas.openxmlformats.org/officeDocument/2006/relationships/hyperlink" Target="https://www.google.fr/search?q=cake+design&amp;amp;espv=2&amp;amp;biw=1600&amp;amp;bih=861&amp;amp;source=lnms&amp;amp;tbm=isch&amp;amp;sa=X&amp;amp;sqi=2&amp;amp;ved=0ahUKEwiWztWng6nKAhWMWRQKHbLuDEQQ_AUIBigB&amp;amp;dpr=0.9" TargetMode="External"/><Relationship Id="rId91" Type="http://schemas.openxmlformats.org/officeDocument/2006/relationships/hyperlink" Target="https://www.google.fr/search?q=wedding+cake&amp;amp;espv=2&amp;amp;biw=1600&amp;amp;bih=861&amp;amp;tbm=isch&amp;amp;tbo=u&amp;amp;source=univ&amp;amp;sa=X&amp;amp;ved=0ahUKEwiv0prUhKnKAhWB7xQKHddYAJ8QsAQIIQ&amp;amp;dpr=0.9" TargetMode="External"/><Relationship Id="rId92" Type="http://schemas.openxmlformats.org/officeDocument/2006/relationships/hyperlink" Target="https://www.youtube.com/results?search_query=wedding+cake" TargetMode="External"/><Relationship Id="rId93" Type="http://schemas.openxmlformats.org/officeDocument/2006/relationships/hyperlink" Target="http://www.espacegraphique.com/blog/art-floral/faire-un-gateau-vegetal-avec-les-fleurs-du-jardin-2724" TargetMode="External"/><Relationship Id="rId94" Type="http://schemas.openxmlformats.org/officeDocument/2006/relationships/hyperlink" Target="http://www.cestmafournee.com/2013/06/quelles-quantites-pour-mon-moule.html" TargetMode="External"/><Relationship Id="rId95" Type="http://schemas.openxmlformats.org/officeDocument/2006/relationships/hyperlink" Target="http://www.mylittlerecettes.com/cap-patissier-les-oeufs-en-patisserie/" TargetMode="External"/><Relationship Id="rId96" Type="http://schemas.openxmlformats.org/officeDocument/2006/relationships/hyperlink" Target="http://forum.excel-pratique.com/excel/donner-la-forme-de-carres-reguliers-a-toutes-les-cellules-t9229.html" TargetMode="External"/><Relationship Id="rId97" Type="http://schemas.openxmlformats.org/officeDocument/2006/relationships/hyperlink" Target="http://www.cuisinealafrancaise.com/fr/2-poids-et-mesures" TargetMode="External"/><Relationship Id="rId98" Type="http://schemas.openxmlformats.org/officeDocument/2006/relationships/hyperlink" Target="http://www.cuisinealafrancaise.com/fr/2-poids-et-mesures" TargetMode="External"/><Relationship Id="rId99" Type="http://schemas.openxmlformats.org/officeDocument/2006/relationships/hyperlink" Target="http://fr.answers.yahoo.com/question/index?qid=20090730080951AAKkgPl" TargetMode="External"/><Relationship Id="rId100" Type="http://schemas.openxmlformats.org/officeDocument/2006/relationships/hyperlink" Target="http://www.1001cocktails.com/magazine/savoir-faire/cocktails-a-etages" TargetMode="External"/><Relationship Id="rId101" Type="http://schemas.openxmlformats.org/officeDocument/2006/relationships/hyperlink" Target="http://www.google.fr/url?sa=t&amp;amp;rct=j&amp;amp;q=&amp;amp;esrc=s&amp;amp;source=web&amp;amp;cd=6&amp;amp;ved=0CF4QFjAF&amp;amp;url=http%3A%2F%2Fwww.salondublogculinaire.com%2Ft111382_feuilles-de-gelatine.htm&amp;amp;ei=8ImkUqfoKqeS0AW9sICACQ&amp;amp;usg=AFQjCNEc6KKZUXYcSTgjAvrRt2f6csBBuQ&amp;amp;sig2=nBOHIqhSlud28pCjSyBh9g&amp;amp;cad=rja" TargetMode="External"/><Relationship Id="rId102" Type="http://schemas.openxmlformats.org/officeDocument/2006/relationships/hyperlink" Target="http://www.aufeminin.com/fiche/cuisine/f14522-gelatine-et-agar-gar-principes-et-utilisations.html" TargetMode="External"/><Relationship Id="rId103" Type="http://schemas.openxmlformats.org/officeDocument/2006/relationships/hyperlink" Target="http://chefsimon.lemonde.fr/additifs/agar-agar.html" TargetMode="External"/><Relationship Id="rId104" Type="http://schemas.openxmlformats.org/officeDocument/2006/relationships/hyperlink" Target="http://www.google.fr/url?sa=t&amp;amp;rct=j&amp;amp;q=&amp;amp;esrc=s&amp;amp;source=web&amp;amp;cd=19&amp;amp;ved=0CH0QFjAIOAo&amp;amp;url=http%3A%2F%2Fwww.meilleurduchef.com%2Fcgi%2Fmdc%2Fl%2Ffr%2Frecette%2Fglacage-chocolat.html&amp;amp;ei=qIqkUsLvBoO70QXB3IHICQ&amp;amp;usg=AFQjCNEHNXUk5FtDq9jxg3vDAHRvvwqMHw&amp;amp;sig2=gyPSYHO8vFYAfCmt_wkJrA&amp;amp;cad=rja" TargetMode="External"/><Relationship Id="rId105" Type="http://schemas.openxmlformats.org/officeDocument/2006/relationships/hyperlink" Target="http://www.google.fr/url?sa=t&amp;amp;rct=j&amp;amp;q=&amp;amp;esrc=s&amp;amp;source=web&amp;amp;cd=15&amp;amp;ved=0CGsQFjAEOAo&amp;amp;url=http%3A%2F%2Fwww.lesoeufs.ca%2Foeufs101%2Fvoir%2F4%2Fintroduction-aux-oeufs&amp;amp;ei=nISkUs3NCsjb0QXW8YD4CA&amp;amp;usg=AFQjCNEzfLq8I4YY66TSMIK8fPhtE2eduw&amp;amp;sig2=-EnHtzmGG8LO5qkFSlMiQA&amp;amp;bvm=bv.57752919,d.d2k&amp;amp;cad=rja" TargetMode="External"/><Relationship Id="rId106" Type="http://schemas.openxmlformats.org/officeDocument/2006/relationships/hyperlink" Target="https://www.youtube.com/watch?v=SgFaLduHeAE" TargetMode="External"/><Relationship Id="rId107" Type="http://schemas.openxmlformats.org/officeDocument/2006/relationships/hyperlink" Target="https://www.youtube.com/watch?v=mGDjvAcvigc" TargetMode="External"/><Relationship Id="rId108" Type="http://schemas.openxmlformats.org/officeDocument/2006/relationships/hyperlink" Target="https://www.youtube.com/c/YMONKA" TargetMode="External"/><Relationship Id="rId109" Type="http://schemas.openxmlformats.org/officeDocument/2006/relationships/hyperlink" Target="https://www.youtube.com/watch?v=tSp2xkS-tKs" TargetMode="External"/><Relationship Id="rId110" Type="http://schemas.openxmlformats.org/officeDocument/2006/relationships/hyperlink" Target="https://www.maths-et-tiques.fr/telech/Pourcent.pdf" TargetMode="External"/><Relationship Id="rId111" Type="http://schemas.openxmlformats.org/officeDocument/2006/relationships/hyperlink" Target="https://www.youtube.com/watch?v=dWC54hCv0pc" TargetMode="External"/><Relationship Id="rId112" Type="http://schemas.openxmlformats.org/officeDocument/2006/relationships/hyperlink" Target="http://www.maths-et-tiques.fr/index.php/cours-en-videos" TargetMode="External"/><Relationship Id="rId113" Type="http://schemas.openxmlformats.org/officeDocument/2006/relationships/hyperlink" Target="https://www.youtube.com/watch?v=psIZ0y_8VVc" TargetMode="External"/><Relationship Id="rId114" Type="http://schemas.openxmlformats.org/officeDocument/2006/relationships/hyperlink" Target="https://www.youtube.com/watch?v=PyDvkMr3qfg" TargetMode="External"/><Relationship Id="rId115" Type="http://schemas.openxmlformats.org/officeDocument/2006/relationships/hyperlink" Target="https://www.youtube.com/watch?v=_PTjJ7UD4eo" TargetMode="External"/><Relationship Id="rId116" Type="http://schemas.openxmlformats.org/officeDocument/2006/relationships/hyperlink" Target="https://www.economie.gouv.fr/files/files/directions_services/dgccrf/documentation/publications/depliants/poidsbrut_poidsnet.pdf" TargetMode="External"/><Relationship Id="rId117" Type="http://schemas.openxmlformats.org/officeDocument/2006/relationships/hyperlink" Target="https://www.mathematiquesfaciles.com/pourcentages-calculer-un-pourcentage_2_19885.htm" TargetMode="External"/><Relationship Id="rId118" Type="http://schemas.openxmlformats.org/officeDocument/2006/relationships/hyperlink" Target="https://fr.wikipedia.org/wiki/Pourcentage" TargetMode="External"/><Relationship Id="rId119" Type="http://schemas.openxmlformats.org/officeDocument/2006/relationships/hyperlink" Target="http://www.lyc-monnet-juvisy.ac-versailles.fr/Diapomath.pdf" TargetMode="External"/><Relationship Id="rId120" Type="http://schemas.openxmlformats.org/officeDocument/2006/relationships/hyperlink" Target="https://www.cmath.fr/cesite/presentation.php" TargetMode="External"/><Relationship Id="rId121" Type="http://schemas.openxmlformats.org/officeDocument/2006/relationships/hyperlink" Target="https://www.cmath.fr/6eme/pourcentages/cours.php" TargetMode="External"/><Relationship Id="rId122" Type="http://schemas.openxmlformats.org/officeDocument/2006/relationships/hyperlink" Target="https://www.deleze.name/marcel/culture/taux_composes/taux_simple.html" TargetMode="External"/><Relationship Id="rId123" Type="http://schemas.openxmlformats.org/officeDocument/2006/relationships/hyperlink" Target="https://fr.wikihow.com/convertir-en-pourcentage" TargetMode="External"/><Relationship Id="rId124" Type="http://schemas.openxmlformats.org/officeDocument/2006/relationships/hyperlink" Target="http://calc.name/blog/comment-compter-le-pourcentage-de-tete-vite-et-facilement/" TargetMode="External"/><Relationship Id="rId125" Type="http://schemas.openxmlformats.org/officeDocument/2006/relationships/hyperlink" Target="http://www.un-calcul.fr/calcul-comptabilite/comment-calculer-un-pourcentage-338" TargetMode="External"/><Relationship Id="rId126" Type="http://schemas.openxmlformats.org/officeDocument/2006/relationships/hyperlink" Target="http://fabie.info.pagesperso-orange.fr/math/cours7.htm" TargetMode="External"/><Relationship Id="rId127" Type="http://schemas.openxmlformats.org/officeDocument/2006/relationships/hyperlink" Target="http://www.capte-les-maths.com/pourcentage/les_pourcentages_p6.php" TargetMode="External"/><Relationship Id="rId128" Type="http://schemas.openxmlformats.org/officeDocument/2006/relationships/hyperlink" Target="http://www.capte-les-maths.com/pourcentage/les_pourcentages_p10.php" TargetMode="External"/><Relationship Id="rId129" Type="http://schemas.openxmlformats.org/officeDocument/2006/relationships/hyperlink" Target="http://fortimelp.fr/content/44-calculer-un-pourcentage" TargetMode="External"/><Relationship Id="rId130" Type="http://schemas.openxmlformats.org/officeDocument/2006/relationships/hyperlink" Target="https://www.youtube.com/watch?v=dQafvb2O01U" TargetMode="External"/><Relationship Id="rId131" Type="http://schemas.openxmlformats.org/officeDocument/2006/relationships/hyperlink" Target="https://www.youtube.com/watch?v=QTGvjmAhEHo" TargetMode="External"/><Relationship Id="rId132" Type="http://schemas.openxmlformats.org/officeDocument/2006/relationships/hyperlink" Target="http://www.slate.fr/story/82029/soldes-calculer-rabais" TargetMode="External"/><Relationship Id="rId133" Type="http://schemas.openxmlformats.org/officeDocument/2006/relationships/hyperlink" Target="http://www.astuceshebdo.com/2012/03/comment-calculer-un-pourcentage-cas-n-1.html" TargetMode="External"/></Relationships>
</file>

<file path=xl/worksheets/_rels/sheet13.xml.rels><?xml version="1.0" encoding="UTF-8" standalone="yes"?>
<Relationships xmlns="http://schemas.openxmlformats.org/package/2006/relationships"><Relationship Id="rId1" Type="http://schemas.openxmlformats.org/officeDocument/2006/relationships/hyperlink" Target="http://www.juliemyrtille.com/lexique_du_patissier/" TargetMode="External"/><Relationship Id="rId2" Type="http://schemas.openxmlformats.org/officeDocument/2006/relationships/hyperlink" Target="https://www.amazon.fr/Fiches-techniques-cuisine-Annette-Domergues/dp/B0014KUK0A/ref=sr_1_4?s=books&amp;amp;ie=UTF8&amp;amp;qid=1516880530&amp;amp;sr=1-4" TargetMode="External"/><Relationship Id="rId3" Type="http://schemas.openxmlformats.org/officeDocument/2006/relationships/hyperlink" Target="https://fr.wiktionary.org/wiki/Cat%C3%A9gorie:Lexique_en_fran%C3%A7ais_de_la_boucherie" TargetMode="External"/><Relationship Id="rId4" Type="http://schemas.openxmlformats.org/officeDocument/2006/relationships/hyperlink" Target="https://pdfhall.com/le-dictionnaire-du-boucher-1s2-lambert_5bda93d3097c47a4028b45c4.html" TargetMode="External"/><Relationship Id="rId5" Type="http://schemas.openxmlformats.org/officeDocument/2006/relationships/hyperlink" Target="https://www.unamur.be/services/sevrexe/prodoc/documents-mission-accompagnement-prodoc-AL/verbes-actions" TargetMode="External"/><Relationship Id="rId6" Type="http://schemas.openxmlformats.org/officeDocument/2006/relationships/hyperlink" Target="https://www.editions-bpi.fr/produit/60/9782857084242/La%20cuisine%20de%20collectivite" TargetMode="External"/><Relationship Id="rId7" Type="http://schemas.openxmlformats.org/officeDocument/2006/relationships/hyperlink" Target="https://www.passionpatisserie.fr/lexique" TargetMode="External"/><Relationship Id="rId8" Type="http://schemas.openxmlformats.org/officeDocument/2006/relationships/hyperlink" Target="http://devenir.patissier.free.fr/cours-CAP-vocabulaire-professionnel-eleve.pdf" TargetMode="External"/><Relationship Id="rId9" Type="http://schemas.openxmlformats.org/officeDocument/2006/relationships/hyperlink" Target="http://technologiepatisserie.blogspot.com/p/le-vocabulaire-professionnel-en.html" TargetMode="External"/><Relationship Id="rId10" Type="http://schemas.openxmlformats.org/officeDocument/2006/relationships/hyperlink" Target="https://devenirpatissier.fr/vocabulaire-professionnel/" TargetMode="External"/><Relationship Id="rId11" Type="http://schemas.openxmlformats.org/officeDocument/2006/relationships/hyperlink" Target="https://www.encoreungateau.com/pourquoi-un-blog-de-patisserie/vocabulaire-du-patissier/" TargetMode="External"/></Relationships>
</file>

<file path=xl/worksheets/_rels/sheet15.xml.rels><?xml version="1.0" encoding="UTF-8" standalone="yes"?>
<Relationships xmlns="http://schemas.openxmlformats.org/package/2006/relationships"><Relationship Id="rId1" Type="http://schemas.openxmlformats.org/officeDocument/2006/relationships/hyperlink" Target="https://www.excel-exercice.com/ajouter-des-emojis-emoticones-dans-vos-formules-feuilles-graphiques/" TargetMode="External"/><Relationship Id="rId2" Type="http://schemas.openxmlformats.org/officeDocument/2006/relationships/hyperlink" Target="https://emojis.wiki/fr/" TargetMode="External"/><Relationship Id="rId3" Type="http://schemas.openxmlformats.org/officeDocument/2006/relationships/hyperlink" Target="https://fr.emojiguide.com/nourriture-boissons/" TargetMode="External"/><Relationship Id="rId4" Type="http://schemas.openxmlformats.org/officeDocument/2006/relationships/hyperlink" Target="https://www.facebook.com/GetEmoji/" TargetMode="External"/><Relationship Id="rId5" Type="http://schemas.openxmlformats.org/officeDocument/2006/relationships/hyperlink" Target="https://emojiterra.com/fr/liste-fr/" TargetMode="External"/><Relationship Id="rId6" Type="http://schemas.openxmlformats.org/officeDocument/2006/relationships/hyperlink" Target="https://www.emojiall.com/fr/all-emojis" TargetMode="External"/><Relationship Id="rId7" Type="http://schemas.openxmlformats.org/officeDocument/2006/relationships/hyperlink" Target="https://emojiguide.org/fr/" TargetMode="External"/><Relationship Id="rId8" Type="http://schemas.openxmlformats.org/officeDocument/2006/relationships/hyperlink" Target="http://www.get-emoji.com/" TargetMode="External"/><Relationship Id="rId9" Type="http://schemas.openxmlformats.org/officeDocument/2006/relationships/hyperlink" Target="https://wprock.fr/t/emoji/" TargetMode="External"/><Relationship Id="rId10" Type="http://schemas.openxmlformats.org/officeDocument/2006/relationships/hyperlink" Target="https://www.caracteres-speciaux.org/" TargetMode="External"/><Relationship Id="rId11" Type="http://schemas.openxmlformats.org/officeDocument/2006/relationships/hyperlink" Target="https://emojipedia.org/" TargetMode="External"/><Relationship Id="rId12" Type="http://schemas.openxmlformats.org/officeDocument/2006/relationships/hyperlink" Target="https://emojipedia.org/food-drink/" TargetMode="External"/><Relationship Id="rId13" Type="http://schemas.openxmlformats.org/officeDocument/2006/relationships/hyperlink" Target="https://www.youtube.com/watch?v=6YvO8zQjX6Y" TargetMode="External"/><Relationship Id="rId14" Type="http://schemas.openxmlformats.org/officeDocument/2006/relationships/hyperlink" Target="https://www.excel-exercice.com/ajouter-des-emojis-emoticones-dans-vos-formules-feuilles-graphiques/" TargetMode="External"/></Relationships>
</file>

<file path=xl/worksheets/_rels/sheet16.xml.rels><?xml version="1.0" encoding="UTF-8" standalone="yes"?>
<Relationships xmlns="http://schemas.openxmlformats.org/package/2006/relationships"><Relationship Id="rId1" Type="http://schemas.openxmlformats.org/officeDocument/2006/relationships/hyperlink" Target="https://www.excelformation.fr/formats-fichiers-excel.html" TargetMode="External"/><Relationship Id="rId2" Type="http://schemas.openxmlformats.org/officeDocument/2006/relationships/hyperlink" Target="https://www.excel-exercice.com/fichier-xls-ou-xlsx/" TargetMode="External"/><Relationship Id="rId3" Type="http://schemas.openxmlformats.org/officeDocument/2006/relationships/hyperlink" Target="https://commentouvrir.com/extension/xlsm" TargetMode="External"/><Relationship Id="rId4" Type="http://schemas.openxmlformats.org/officeDocument/2006/relationships/hyperlink" Target="https://support.microsoft.com/fr-fr/office/modifier-une-macro-ed9e8c3d-58fd-47a1-83eb-bdee680376bb" TargetMode="External"/><Relationship Id="rId5" Type="http://schemas.openxmlformats.org/officeDocument/2006/relationships/hyperlink" Target="https://support.microsoft.com/fr-fr/office/enregistrer-une-macro-24a026ef-3145-4bf8-a5f2-2fc7889ff74a" TargetMode="External"/><Relationship Id="rId6" Type="http://schemas.openxmlformats.org/officeDocument/2006/relationships/hyperlink" Target="https://www.youtube.com/watch?v=um737ZwwwoU" TargetMode="External"/><Relationship Id="rId7" Type="http://schemas.openxmlformats.org/officeDocument/2006/relationships/hyperlink" Target="https://www.pcastuces.com/pratique/astuces/5664.htm" TargetMode="External"/><Relationship Id="rId8" Type="http://schemas.openxmlformats.org/officeDocument/2006/relationships/hyperlink" Target="https://cellulexcel.blogspot.com/p/excel-trucs-astuces.html" TargetMode="External"/><Relationship Id="rId9" Type="http://schemas.openxmlformats.org/officeDocument/2006/relationships/hyperlink" Target="https://www.excel-exercice.com/analyser-vos-formules-avec-f9/" TargetMode="External"/><Relationship Id="rId10" Type="http://schemas.openxmlformats.org/officeDocument/2006/relationships/hyperlink" Target="https://www.excel-exercice.com/trouver-les-liens-externes-dun-classeur/" TargetMode="External"/><Relationship Id="rId11" Type="http://schemas.openxmlformats.org/officeDocument/2006/relationships/hyperlink" Target="https://www.youtube.com/watch?v=EbpC3cs2aTA" TargetMode="External"/><Relationship Id="rId12" Type="http://schemas.openxmlformats.org/officeDocument/2006/relationships/hyperlink" Target="https://www.youtube.com/watch?v=UnkKrv53fiA" TargetMode="External"/><Relationship Id="rId13" Type="http://schemas.openxmlformats.org/officeDocument/2006/relationships/hyperlink" Target="https://www.youtube.com/watch?v=EbpC3cs2aTA" TargetMode="External"/><Relationship Id="rId14" Type="http://schemas.openxmlformats.org/officeDocument/2006/relationships/hyperlink" Target="https://www.ionos.fr/digitalguide/web-marketing/vendre-sur-internet/fonction-si-excel/" TargetMode="External"/><Relationship Id="rId15" Type="http://schemas.openxmlformats.org/officeDocument/2006/relationships/hyperlink" Target="https://www.youtube.com/watch?v=cYONvEoCCF4" TargetMode="External"/><Relationship Id="rId16" Type="http://schemas.openxmlformats.org/officeDocument/2006/relationships/hyperlink" Target="https://www.youtube.com/watch?v=HoP5kZ-f-EA&amp;amp;ab_channel=excelexercice" TargetMode="External"/><Relationship Id="rId17" Type="http://schemas.openxmlformats.org/officeDocument/2006/relationships/hyperlink" Target="https://www.youtube.com/watch?v=t9BfPsVC5hk" TargetMode="External"/><Relationship Id="rId18" Type="http://schemas.openxmlformats.org/officeDocument/2006/relationships/hyperlink" Target="https://www.youtube.com/watch?v=xyjZP4GMmSc" TargetMode="External"/><Relationship Id="rId19" Type="http://schemas.openxmlformats.org/officeDocument/2006/relationships/hyperlink" Target="https://www.excel-exercice.com/bordures/" TargetMode="External"/><Relationship Id="rId20" Type="http://schemas.openxmlformats.org/officeDocument/2006/relationships/hyperlink" Target="https://www.informatique-bureautique.com/moodle/mod/page/view.php?id=5026" TargetMode="External"/><Relationship Id="rId21" Type="http://schemas.openxmlformats.org/officeDocument/2006/relationships/hyperlink" Target="https://support.office.com/fr-fr/article/d%C3%A9placer-ou-copier-des-feuilles-de-calcul-ou-des-donn%C3%A9es-de-feuille-de-calcul-47207967-bbb2-4e95-9b5c-3c174aa69328" TargetMode="External"/><Relationship Id="rId22" Type="http://schemas.openxmlformats.org/officeDocument/2006/relationships/hyperlink" Target="https://support.office.com/fr-fr/article/puis-je-copier-une-feuille-de-calcul-du-classeur-actuel-5d8109a7-cba1-474f-b835-11cd89da99c0" TargetMode="External"/><Relationship Id="rId23" Type="http://schemas.openxmlformats.org/officeDocument/2006/relationships/hyperlink" Target="https://www.youtube.com/watch?v=zFR8-vdbebo" TargetMode="External"/><Relationship Id="rId24" Type="http://schemas.openxmlformats.org/officeDocument/2006/relationships/hyperlink" Target="https://www.youtube.com/watch?v=OZoAZHIP-kk&amp;amp;t=630s" TargetMode="External"/><Relationship Id="rId25" Type="http://schemas.openxmlformats.org/officeDocument/2006/relationships/hyperlink" Target="https://www.youtube.com/watch?v=ljG0dl6aZOk" TargetMode="External"/><Relationship Id="rId26" Type="http://schemas.openxmlformats.org/officeDocument/2006/relationships/hyperlink" Target="https://www.youtube.com/watch?v=XB7PbjxQgiQ" TargetMode="External"/><Relationship Id="rId27" Type="http://schemas.openxmlformats.org/officeDocument/2006/relationships/hyperlink" Target="https://www.youtube.com/watch?v=S_rTf5wWhr8" TargetMode="External"/><Relationship Id="rId28" Type="http://schemas.openxmlformats.org/officeDocument/2006/relationships/hyperlink" Target="https://www.excel-exercice.com/creer-la-table-des-matieres-dun-classeur/" TargetMode="External"/><Relationship Id="rId29" Type="http://schemas.openxmlformats.org/officeDocument/2006/relationships/hyperlink" Target="https://www.youtube.com/watch?v=ign5pz_-R_I" TargetMode="External"/><Relationship Id="rId30" Type="http://schemas.openxmlformats.org/officeDocument/2006/relationships/hyperlink" Target="https://www.youtube.com/watch?v=eML_TISUYpw&amp;amp;t=31s" TargetMode="External"/><Relationship Id="rId31" Type="http://schemas.openxmlformats.org/officeDocument/2006/relationships/hyperlink" Target="https://www.youtube.com/watch?v=wXenlFqrWWY" TargetMode="External"/><Relationship Id="rId32" Type="http://schemas.openxmlformats.org/officeDocument/2006/relationships/hyperlink" Target="https://www.excel-exercice.com/manipulation/" TargetMode="External"/><Relationship Id="rId33" Type="http://schemas.openxmlformats.org/officeDocument/2006/relationships/hyperlink" Target="https://www.excel-exercice.com/add-in/" TargetMode="External"/><Relationship Id="rId34" Type="http://schemas.openxmlformats.org/officeDocument/2006/relationships/hyperlink" Target="https://www.excel-exercice.com/nouveaute/" TargetMode="External"/><Relationship Id="rId35" Type="http://schemas.openxmlformats.org/officeDocument/2006/relationships/hyperlink" Target="https://www.youtube.com/watch?v=jjhrpq-f-74&amp;amp;t=102s" TargetMode="External"/><Relationship Id="rId36" Type="http://schemas.openxmlformats.org/officeDocument/2006/relationships/hyperlink" Target="https://www.youtube.com/watch?v=_uhXSrAkHXc" TargetMode="External"/><Relationship Id="rId37" Type="http://schemas.openxmlformats.org/officeDocument/2006/relationships/hyperlink" Target="https://www.youtube.com/watch?v=KK9rJpuHmZA" TargetMode="External"/><Relationship Id="rId38" Type="http://schemas.openxmlformats.org/officeDocument/2006/relationships/hyperlink" Target="https://cellulexcel.blogspot.com/p/blog-page_22.html" TargetMode="External"/><Relationship Id="rId39" Type="http://schemas.openxmlformats.org/officeDocument/2006/relationships/hyperlink" Target="https://mccascabel.fr/carnet-de-recettes-personnalise/" TargetMode="External"/><Relationship Id="rId40" Type="http://schemas.openxmlformats.org/officeDocument/2006/relationships/hyperlink" Target="https://www.youtube.com/watch?v=_JzUgEGWuk0" TargetMode="External"/><Relationship Id="rId41" Type="http://schemas.openxmlformats.org/officeDocument/2006/relationships/hyperlink" Target="https://cellulexcel.blogspot.com/p/somme.html" TargetMode="External"/><Relationship Id="rId42" Type="http://schemas.openxmlformats.org/officeDocument/2006/relationships/hyperlink" Target="https://www.youtube.com/watch?v=21oGa9Q92s4" TargetMode="External"/><Relationship Id="rId43" Type="http://schemas.openxmlformats.org/officeDocument/2006/relationships/hyperlink" Target="https://www.youtube.com/channel/UCoTqCeSunCB3-puwIicURbw" TargetMode="External"/><Relationship Id="rId44" Type="http://schemas.openxmlformats.org/officeDocument/2006/relationships/hyperlink" Target="https://www.excel-exercice.com/colorier-une-ligne-entiere/" TargetMode="External"/><Relationship Id="rId45" Type="http://schemas.openxmlformats.org/officeDocument/2006/relationships/hyperlink" Target="https://www.youtube.com/watch?v=7amIEwzFoF0" TargetMode="External"/><Relationship Id="rId46" Type="http://schemas.openxmlformats.org/officeDocument/2006/relationships/hyperlink" Target="https://fr.extendoffice.com/documents/excel/1155-excel-count-sum-cells-by-color.html" TargetMode="External"/><Relationship Id="rId47" Type="http://schemas.openxmlformats.org/officeDocument/2006/relationships/hyperlink" Target="https://www.cours-gratuit.com/tutoriel-excel/tutoriel-excel-comment-compter-et-additionner-les-cellules-par-couleur" TargetMode="External"/><Relationship Id="rId48" Type="http://schemas.openxmlformats.org/officeDocument/2006/relationships/hyperlink" Target="https://www.youtube.com/watch?v=xFOMtm4wRtE" TargetMode="External"/><Relationship Id="rId49" Type="http://schemas.openxmlformats.org/officeDocument/2006/relationships/hyperlink" Target="https://www.excel-exercice.com/colorier-une-ligne-entiere/" TargetMode="External"/><Relationship Id="rId50" Type="http://schemas.openxmlformats.org/officeDocument/2006/relationships/hyperlink" Target="https://www.youtube.com/watch?v=PbUvODhmdxI" TargetMode="External"/><Relationship Id="rId51" Type="http://schemas.openxmlformats.org/officeDocument/2006/relationships/hyperlink" Target="https://www.youtube.com/watch?v=Cxs3l7_EI4I" TargetMode="External"/><Relationship Id="rId52" Type="http://schemas.openxmlformats.org/officeDocument/2006/relationships/hyperlink" Target="https://www.youtube.com/c/lecompagnoninfo/videos" TargetMode="External"/><Relationship Id="rId53" Type="http://schemas.openxmlformats.org/officeDocument/2006/relationships/hyperlink" Target="https://www.youtube.com/watch?v=ZEL3mVdUCcg" TargetMode="External"/><Relationship Id="rId54" Type="http://schemas.openxmlformats.org/officeDocument/2006/relationships/hyperlink" Target="https://www.youtube.com/channel/UCmkKGwRm5LYN6zpgTVvNpdA/videos" TargetMode="External"/><Relationship Id="rId55" Type="http://schemas.openxmlformats.org/officeDocument/2006/relationships/hyperlink" Target="https://www.youtube.com/watch?v=OQJzipM0rgU" TargetMode="External"/><Relationship Id="rId56" Type="http://schemas.openxmlformats.org/officeDocument/2006/relationships/hyperlink" Target="https://www.youtube.com/watch?v=Xvb1pAnQrts" TargetMode="External"/><Relationship Id="rId57" Type="http://schemas.openxmlformats.org/officeDocument/2006/relationships/hyperlink" Target="https://www.youtube.com/c/ExcelFormation/videos" TargetMode="External"/><Relationship Id="rId58" Type="http://schemas.openxmlformats.org/officeDocument/2006/relationships/hyperlink" Target="https://www.excel-pratique.com/fr/fonctions-complementaires.php" TargetMode="External"/><Relationship Id="rId59" Type="http://schemas.openxmlformats.org/officeDocument/2006/relationships/hyperlink" Target="http://excel.engalere.com/tags/" TargetMode="External"/><Relationship Id="rId60" Type="http://schemas.openxmlformats.org/officeDocument/2006/relationships/hyperlink" Target="https://www.excel-exercice.com/" TargetMode="External"/><Relationship Id="rId61" Type="http://schemas.openxmlformats.org/officeDocument/2006/relationships/hyperlink" Target="https://www.youtube.com/user/ExcelExercice/videos" TargetMode="External"/><Relationship Id="rId62" Type="http://schemas.openxmlformats.org/officeDocument/2006/relationships/hyperlink" Target="https://www.youtube.com/watch?v=e2kzRDcW5iI" TargetMode="External"/><Relationship Id="rId63" Type="http://schemas.openxmlformats.org/officeDocument/2006/relationships/hyperlink" Target="https://www.youtube.com/c/K%C3%A9vinBrundu/videos" TargetMode="External"/><Relationship Id="rId64" Type="http://schemas.openxmlformats.org/officeDocument/2006/relationships/hyperlink" Target="https://support.microsoft.com/fr-fr/excel" TargetMode="External"/><Relationship Id="rId65" Type="http://schemas.openxmlformats.org/officeDocument/2006/relationships/hyperlink" Target="https://www.youtube.com/c/TutoDeRien/playlists" TargetMode="External"/><Relationship Id="rId66" Type="http://schemas.openxmlformats.org/officeDocument/2006/relationships/hyperlink" Target="https://www.excel-exercice.com/somme-si-ens/" TargetMode="External"/><Relationship Id="rId67" Type="http://schemas.openxmlformats.org/officeDocument/2006/relationships/hyperlink" Target="https://www.youtube.com/channel/UCK4qfUuh9kpBByJFIMBPTtA/playlists" TargetMode="External"/><Relationship Id="rId68" Type="http://schemas.openxmlformats.org/officeDocument/2006/relationships/hyperlink" Target="https://www.youtube.com/watch?v=YfGrccEQGKk" TargetMode="External"/><Relationship Id="rId69" Type="http://schemas.openxmlformats.org/officeDocument/2006/relationships/hyperlink" Target="https://www.youtube.com/watch?v=li4XNespLxg" TargetMode="External"/><Relationship Id="rId70" Type="http://schemas.openxmlformats.org/officeDocument/2006/relationships/hyperlink" Target="https://forums.commentcamarche.net/forum/bureautique-25" TargetMode="External"/><Relationship Id="rId71" Type="http://schemas.openxmlformats.org/officeDocument/2006/relationships/hyperlink" Target="https://www.ionos.fr/digitalguide/web-marketing/vendre-sur-internet/alternatives-gratuites-a-microsoft-excel/" TargetMode="External"/><Relationship Id="rId72" Type="http://schemas.openxmlformats.org/officeDocument/2006/relationships/hyperlink" Target="https://www.superprof.fr/blog/conseils-pratiques-en-maths/" TargetMode="External"/><Relationship Id="rId73" Type="http://schemas.openxmlformats.org/officeDocument/2006/relationships/hyperlink" Target="https://support.office.com/fr-fr/article/combiner-le-texte-de-deux-cellules-ou-plus-en-une-cellule-81ba0946-ce78-42ed-b3c3-21340eb164a6" TargetMode="External"/><Relationship Id="rId74" Type="http://schemas.openxmlformats.org/officeDocument/2006/relationships/hyperlink" Target="https://www.youtube.com/watch?v=yk_ypXvUaHo" TargetMode="External"/><Relationship Id="rId75" Type="http://schemas.openxmlformats.org/officeDocument/2006/relationships/hyperlink" Target="http://www.mdf-xlpages.com/modules/publisher/item.php?itemid=91" TargetMode="External"/></Relationships>
</file>

<file path=xl/worksheets/_rels/sheet17.xml.rels><?xml version="1.0" encoding="UTF-8" standalone="yes"?>
<Relationships xmlns="http://schemas.openxmlformats.org/package/2006/relationships"><Relationship Id="rId1" Type="http://schemas.openxmlformats.org/officeDocument/2006/relationships/hyperlink" Target="https://encycolorpedia.com/websafe" TargetMode="External"/><Relationship Id="rId2" Type="http://schemas.openxmlformats.org/officeDocument/2006/relationships/hyperlink" Target="https://encycolorpedia.com/html" TargetMode="External"/><Relationship Id="rId3" Type="http://schemas.openxmlformats.org/officeDocument/2006/relationships/hyperlink" Target="https://encycolorpedia.com/named" TargetMode="External"/><Relationship Id="rId4" Type="http://schemas.openxmlformats.org/officeDocument/2006/relationships/hyperlink" Target="http://translate.google.fr/translate?hl=fr&amp;amp;langpair=en|fr&amp;amp;u=http://dmcritchie.mvps.org/excel/colors.htm" TargetMode="External"/><Relationship Id="rId5" Type="http://schemas.openxmlformats.org/officeDocument/2006/relationships/hyperlink" Target="https://encycolorpedia.com/paints" TargetMode="External"/><Relationship Id="rId6" Type="http://schemas.openxmlformats.org/officeDocument/2006/relationships/hyperlink" Target="https://www.youtube.com/watch?v=QRUMhEwtvHU" TargetMode="External"/><Relationship Id="rId7" Type="http://schemas.openxmlformats.org/officeDocument/2006/relationships/hyperlink" Target="https://www.youtube.com/watch?v=aRk_OkUqDbY" TargetMode="External"/><Relationship Id="rId8" Type="http://schemas.openxmlformats.org/officeDocument/2006/relationships/hyperlink" Target="https://www.ginifab.com/feeds/pms/color_picker_from_image.fr.php" TargetMode="External"/><Relationship Id="rId9" Type="http://schemas.openxmlformats.org/officeDocument/2006/relationships/hyperlink" Target="https://clarisse-tutoriels-informatiques.fr/wiki-informatique/comment-recuperer-une-couleur-sur-une-image/" TargetMode="External"/><Relationship Id="rId10" Type="http://schemas.openxmlformats.org/officeDocument/2006/relationships/hyperlink" Target="https://htmlcolorcodes.com/fr/tableau-de-couleur/tableau-de-couleur-du-web/" TargetMode="External"/><Relationship Id="rId11" Type="http://schemas.openxmlformats.org/officeDocument/2006/relationships/hyperlink" Target="https://htmlcolorcodes.com/fr/" TargetMode="External"/><Relationship Id="rId12" Type="http://schemas.openxmlformats.org/officeDocument/2006/relationships/hyperlink" Target="https://htmlcolorcodes.com/fr/tableau-de-couleur/tableau-de-couleur-du-web/" TargetMode="External"/><Relationship Id="rId13" Type="http://schemas.openxmlformats.org/officeDocument/2006/relationships/hyperlink" Target="https://www.toutes-les-couleurs.com/code-couleur-html.php" TargetMode="External"/><Relationship Id="rId14" Type="http://schemas.openxmlformats.org/officeDocument/2006/relationships/hyperlink" Target="https://toolki.com/fr/web-safe-color-palette" TargetMode="External"/><Relationship Id="rId15" Type="http://schemas.openxmlformats.org/officeDocument/2006/relationships/hyperlink" Target="https://www.code-couleur.com/dictionnaire/couleur-b.html" TargetMode="External"/><Relationship Id="rId16" Type="http://schemas.openxmlformats.org/officeDocument/2006/relationships/hyperlink" Target="https://http5000.com/blog/19-generateurs-palettes-de-couleurs/" TargetMode="External"/><Relationship Id="rId17" Type="http://schemas.openxmlformats.org/officeDocument/2006/relationships/hyperlink" Target="https://http5000.com/blog/signification-des-couleurs-site-web-marketing/" TargetMode="External"/><Relationship Id="rId18" Type="http://schemas.openxmlformats.org/officeDocument/2006/relationships/hyperlink" Target="https://www.canva.com/fr_fr/decouvrir/code-couleur-usage-signification/" TargetMode="External"/><Relationship Id="rId19" Type="http://schemas.openxmlformats.org/officeDocument/2006/relationships/hyperlink" Target="https://clarisse-tutoriels-informatiques.fr/suite-bureautique-microsoft-office/microsoft-excel/excel-imprimer-sur-une-seule-page/" TargetMode="External"/><Relationship Id="rId20" Type="http://schemas.openxmlformats.org/officeDocument/2006/relationships/hyperlink" Target="http://dmcritchie.mvps.org/excel/colors.htm" TargetMode="External"/></Relationships>
</file>

<file path=xl/worksheets/sheet1.xml><?xml version="1.0" encoding="utf-8"?>
<worksheet xmlns="http://schemas.openxmlformats.org/spreadsheetml/2006/main" xmlns:r="http://schemas.openxmlformats.org/officeDocument/2006/relationships">
  <dimension ref="A1:AR71"/>
  <sheetViews>
    <sheetView workbookViewId="0" rightToLeft="0"/>
  </sheetViews>
  <cols>
    <col min="1" max="1" customWidth="1" width="11.42578125"/>
    <col min="2" max="2" customWidth="1" width="11.42578125"/>
    <col min="3" max="3" customWidth="1" width="16"/>
    <col min="4" max="4" customWidth="1" width="11.42578125"/>
    <col min="5" max="5" customWidth="1" width="11.42578125"/>
    <col min="6" max="6" customWidth="1" width="11.42578125"/>
    <col min="7" max="7" customWidth="1" width="11.42578125"/>
    <col min="8" max="8" customWidth="1" width="11.42578125"/>
    <col min="9" max="9" customWidth="1" width="11.42578125"/>
    <col min="10" max="10" customWidth="1" width="11.42578125"/>
    <col min="11" max="11" customWidth="1" width="11.42578125"/>
    <col min="12" max="12" customWidth="1" width="11.42578125"/>
    <col min="13" max="13" customWidth="1" width="11.42578125"/>
    <col min="14" max="14" customWidth="1" width="11.42578125"/>
    <col min="15" max="15" customWidth="1" width="11.42578125"/>
    <col min="16" max="16" customWidth="1" width="11.42578125"/>
    <col min="17" max="17" customWidth="1" width="11.42578125"/>
    <col min="18" max="18" customWidth="1" width="11.42578125"/>
    <col min="19" max="19" customWidth="1" width="16"/>
    <col min="20" max="20" customWidth="1" width="12.140625"/>
    <col min="21" max="21" customWidth="1" width="15.28515625"/>
    <col min="22" max="22" customWidth="1" width="11.42578125"/>
    <col min="23" max="23" customWidth="1" width="14.140625"/>
    <col min="24" max="24" customWidth="1" width="12.140625"/>
    <col min="25" max="25" customWidth="1" width="11.42578125"/>
    <col min="26" max="26" customWidth="1" width="11.42578125"/>
    <col min="27" max="27" customWidth="1" width="11.42578125"/>
    <col min="28" max="28" customWidth="1" width="11.42578125"/>
    <col min="29" max="29" customWidth="1" width="11.42578125"/>
    <col min="30" max="30" customWidth="1" width="11.42578125"/>
    <col min="31" max="31" customWidth="1" width="11.42578125"/>
    <col min="32" max="32" customWidth="1" width="11.42578125"/>
    <col min="33" max="33" customWidth="1" width="11.42578125"/>
    <col min="34" max="34" customWidth="1" width="11.42578125"/>
    <col min="35" max="35" customWidth="1" width="11.42578125"/>
    <col min="36" max="36" customWidth="1" width="11.42578125"/>
    <col min="37" max="37" customWidth="1" width="11.42578125"/>
    <col min="38" max="38" customWidth="1" width="11.42578125"/>
    <col min="39" max="39" customWidth="1" width="11.42578125"/>
    <col min="40" max="40" customWidth="1" width="11.42578125"/>
    <col min="41" max="41" customWidth="1" width="11.42578125"/>
    <col min="42" max="42" customWidth="1" width="11.42578125"/>
    <col min="43" max="43" customWidth="1" width="11.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ht="30" customHeight="1"/>
    <row r="2" ht="30" customHeight="1">
      <c r="B2" t="str">
        <v>Ces documents sont les fruits :</v>
      </c>
      <c r="T2" t="str">
        <v>Modèles FF-1.A</v>
      </c>
      <c r="Y2" t="str">
        <f>"Page "&amp;SHEET()&amp;" sur "&amp;SHEETS()</f>
        <v>Page 1 sur 17</v>
      </c>
    </row>
    <row r="3" ht="30" customHeight="1">
      <c r="B3" t="str">
        <v>de mon expérience et des utilitaires de la restauration collective</v>
      </c>
      <c r="T3" t="str">
        <v>Modèle au poids</v>
      </c>
    </row>
    <row r="4" ht="30" customHeight="1">
      <c r="B4" t="str">
        <v>de documents mis sur le net par des passionnés</v>
      </c>
      <c r="T4" t="str">
        <v>FF= Fiches de fabrication</v>
      </c>
    </row>
    <row r="5" ht="30" customHeight="1">
      <c r="B5" t="str">
        <v>Je les mets à disposition des professionnels et des jeunes cuisiniers en formation .</v>
      </c>
      <c r="T5" t="str">
        <v>dernière mise à jour : 1 Février 2022</v>
      </c>
    </row>
    <row r="6" ht="30" customHeight="1">
      <c r="B6" t="str">
        <v>A chacun de faire évoluer ces documents et de les modifier pour son utilisation.......</v>
      </c>
      <c r="T6" t="str">
        <v>Annule ou remplace les versions précédentes</v>
      </c>
    </row>
    <row r="7" ht="30" customHeight="1"/>
    <row r="8" ht="30" customHeight="1">
      <c r="B8" t="str">
        <v>CONTENU DU CLASSEUR</v>
      </c>
      <c r="T8" t="str">
        <v>RÉCAP Mode d'emploi FF.1.A</v>
      </c>
    </row>
    <row r="9" ht="30" customHeight="1">
      <c r="C9" t="str">
        <v>Formats - Formules - Fonctions</v>
      </c>
    </row>
    <row r="10" ht="30" customHeight="1">
      <c r="B10" t="str">
        <v>Epurer un texte : tableau pour "nettoyer" un texte récupéré sur le net</v>
      </c>
      <c r="T10" t="str">
        <v>❶ SUR LA SECONDE FEUILLE DE SAISIE GÉNÉRALE</v>
      </c>
    </row>
    <row r="11" ht="30" customHeight="1">
      <c r="C11" t="str">
        <v>Différence entre portion et poids et qu'est-ce qu'un postit ©</v>
      </c>
      <c r="U11" s="1" t="str">
        <v>colonnes T à AU</v>
      </c>
    </row>
    <row r="12" ht="30" customHeight="1">
      <c r="C12" t="str">
        <v>Modèle FF.1.A 2022 - Recette sans nettoyage de texte</v>
      </c>
      <c r="U12" t="str">
        <v>Denrées</v>
      </c>
      <c r="V12" t="str">
        <v>Nb d'unités</v>
      </c>
      <c r="W12" t="str">
        <v>Poids Unitaire en Kg</v>
      </c>
      <c r="X12" t="str">
        <v>Quoi Texte</v>
      </c>
    </row>
    <row r="13" ht="30" customHeight="1">
      <c r="C13" t="str">
        <v xml:space="preserve">cette fiche est composée d'un tableau de saisie colonnes T à AV et d'un tableau à imprimer colonnes  A à R </v>
      </c>
    </row>
    <row r="14" ht="30" customHeight="1">
      <c r="C14" t="str">
        <v>vous avez un mode d'emploi sur la feuille colonne U Ligne 71</v>
      </c>
      <c r="T14" t="str">
        <v>❷  SUR LA PREMIERE FEUILLE A IMPRIMER</v>
      </c>
    </row>
    <row r="15" ht="30" customHeight="1">
      <c r="C15" t="str">
        <v>Modèle FF.1.B 2022 - Recette AVEC nettoyage de texte</v>
      </c>
      <c r="U15" s="1" t="str">
        <v>colonnes A à R</v>
      </c>
    </row>
    <row r="16" ht="30" customHeight="1">
      <c r="C16" t="str">
        <v>Comme le modèle précédent MAIS avec 2 colonnes pour "nerttoyer" la liste des denrées</v>
      </c>
      <c r="U16" t="str">
        <v>❻ Votre référence et Quoi ?</v>
      </c>
    </row>
    <row r="17" ht="30" customHeight="1">
      <c r="C17" t="str">
        <v>Comme exemple vous avez la quiche aux lardons</v>
      </c>
      <c r="U17" s="2">
        <v>100</v>
      </c>
      <c r="V17" s="2" t="str">
        <v>portions</v>
      </c>
    </row>
    <row r="18" ht="30" customHeight="1">
      <c r="C18" t="str">
        <v xml:space="preserve">QUICHE AUX LARDONS  </v>
      </c>
      <c r="U18" s="1" t="str">
        <v>❼ Dupliquer pour</v>
      </c>
    </row>
    <row r="19" ht="30" customHeight="1">
      <c r="C19" t="str">
        <v>CLASSEMENT ET PRÉSENTATION pour fiches de fabrication CUISINE</v>
      </c>
      <c r="U19" s="2">
        <v>20</v>
      </c>
      <c r="V19" s="2" t="str">
        <f>+V17</f>
        <v>portions</v>
      </c>
    </row>
    <row r="20" ht="30" customHeight="1">
      <c r="C20" t="str">
        <v>CLASSEMENT ET PRÉSENTATION pour fiches de fabrication PATISSERIE</v>
      </c>
    </row>
    <row r="21" ht="30" customHeight="1">
      <c r="C21" t="str">
        <v>Important Cuisiniers : PESEZ</v>
      </c>
    </row>
    <row r="22" ht="30" customHeight="1">
      <c r="C22" t="str">
        <v>Estimation des contenants</v>
      </c>
    </row>
    <row r="23" ht="30" customHeight="1">
      <c r="C23" t="str">
        <v>Images et numérotations</v>
      </c>
    </row>
    <row r="24" ht="30" customHeight="1">
      <c r="C24" t="str">
        <v>VOCABULAIRE PROFESSIONNEL</v>
      </c>
    </row>
    <row r="25" ht="30" customHeight="1">
      <c r="C25" t="str">
        <v>relations entre formules et cellules</v>
      </c>
    </row>
    <row r="26" ht="30" customHeight="1">
      <c r="C26" t="str">
        <v>Palette de couleurs, Excel</v>
      </c>
    </row>
    <row r="27" ht="30" customHeight="1"/>
    <row r="28" ht="30" customHeight="1"/>
    <row r="29" ht="40.5" customHeight="1">
      <c r="B29" t="str">
        <v>Quelques polices de caractères utilisées</v>
      </c>
      <c r="Q29" t="str">
        <v>Quelques formats utilisés</v>
      </c>
    </row>
    <row r="30" ht="40.5" customHeight="1">
      <c r="C30" t="str">
        <v>Arial</v>
      </c>
      <c r="E30" t="str">
        <v>Calibri</v>
      </c>
      <c r="G30" t="str">
        <v>Rockwell</v>
      </c>
      <c r="J30" t="str">
        <v>Verdana</v>
      </c>
      <c r="Q30" t="str">
        <v>15.5 &gt;</v>
      </c>
      <c r="S30" s="3">
        <v>15.5</v>
      </c>
      <c r="U30" s="4">
        <v>15.5</v>
      </c>
      <c r="W30" s="5">
        <v>15.5</v>
      </c>
    </row>
    <row r="31" ht="40.5" customHeight="1">
      <c r="C31" t="str">
        <v>ARIAL</v>
      </c>
      <c r="E31" t="str">
        <v>CALIBRI</v>
      </c>
      <c r="G31" t="str">
        <v>ROCKWELL</v>
      </c>
      <c r="J31" t="str">
        <v>VERDANA</v>
      </c>
      <c r="Q31" t="str">
        <v>personnalisés &gt;</v>
      </c>
      <c r="S31" t="str">
        <v>0.000" Kg"</v>
      </c>
      <c r="U31" t="str">
        <v>0" %"</v>
      </c>
      <c r="W31" t="str">
        <v>Monétaire</v>
      </c>
    </row>
    <row r="32" ht="40.5" customHeight="1"/>
    <row r="33" ht="40.5" customHeight="1">
      <c r="B33" t="str">
        <v>Autres polices à découvrir</v>
      </c>
    </row>
    <row r="34" ht="40.5" customHeight="1">
      <c r="C34" t="str">
        <v>ARIAL NARROW    Arial Narrow</v>
      </c>
      <c r="H34" t="str">
        <v>COMIC SANS MF  Comic Sans MF</v>
      </c>
      <c r="P34" t="str">
        <v>GIL SANS MT  Gill Sans MT</v>
      </c>
      <c r="V34" t="str">
        <v>PALATINO LINOTYPE  Palatino Linotype</v>
      </c>
    </row>
    <row r="35" ht="40.5" customHeight="1">
      <c r="C35" t="str">
        <v>TAHOMA   Tahoma</v>
      </c>
      <c r="H35" t="str">
        <v>TIMES NEW ROMAN Times New Roman</v>
      </c>
      <c r="P35" t="str">
        <v>TRBUCHET MF  Trébuchet MF</v>
      </c>
      <c r="V35" t="str">
        <v>TW CEN MT  Tw Cen MT</v>
      </c>
    </row>
    <row r="36" ht="40.5" customHeight="1">
      <c r="C36" t="str">
        <v>VRINDA   Vrinda</v>
      </c>
    </row>
    <row r="37" ht="40.5" customHeight="1">
      <c r="B37" t="str">
        <v>Une numérotation avec couleur de police modifiable</v>
      </c>
    </row>
    <row r="38" ht="40.5" customHeight="1">
      <c r="C38" t="str">
        <v>❶</v>
      </c>
      <c r="D38" t="str">
        <v>❷</v>
      </c>
      <c r="E38" t="str">
        <v>❸</v>
      </c>
      <c r="F38" t="str">
        <v>❹</v>
      </c>
      <c r="G38" t="str">
        <v>❺</v>
      </c>
      <c r="H38" t="str">
        <v>❻</v>
      </c>
      <c r="I38" t="str">
        <v>❼</v>
      </c>
      <c r="J38" t="str">
        <v>❽</v>
      </c>
      <c r="K38" t="str">
        <v>❾</v>
      </c>
      <c r="L38" t="str">
        <v>❿</v>
      </c>
      <c r="M38" t="str">
        <v>⓫</v>
      </c>
      <c r="N38" t="str">
        <v>⓬</v>
      </c>
      <c r="O38" t="str">
        <v>⓭</v>
      </c>
      <c r="P38" t="str">
        <v>⓮</v>
      </c>
      <c r="Q38" t="str">
        <v>⓯</v>
      </c>
      <c r="R38" t="str">
        <v>⓰</v>
      </c>
      <c r="S38" t="str">
        <v>⓱</v>
      </c>
      <c r="T38" t="str">
        <v>⓲</v>
      </c>
      <c r="U38" t="str">
        <v>⓳</v>
      </c>
      <c r="V38" t="str">
        <v>⓴</v>
      </c>
    </row>
    <row r="39" ht="40.5" customHeight="1"/>
    <row r="40" ht="40.5" customHeight="1">
      <c r="C40" t="str">
        <v>❶</v>
      </c>
      <c r="D40" t="str">
        <v>❷</v>
      </c>
      <c r="E40" t="str">
        <v>❸</v>
      </c>
      <c r="F40" t="str">
        <v>❹</v>
      </c>
      <c r="G40" t="str">
        <v>❺</v>
      </c>
      <c r="H40" t="str">
        <v>❻</v>
      </c>
      <c r="I40" t="str">
        <v>❼</v>
      </c>
      <c r="J40" t="str">
        <v>❽</v>
      </c>
      <c r="K40" t="str">
        <v>❾</v>
      </c>
      <c r="L40" t="str">
        <v>❿</v>
      </c>
      <c r="M40" t="str">
        <v>⓫</v>
      </c>
      <c r="N40" t="str">
        <v>⓬</v>
      </c>
      <c r="O40" t="str">
        <v>⓭</v>
      </c>
      <c r="P40" t="str">
        <v>⓮</v>
      </c>
      <c r="Q40" t="str">
        <v>⓯</v>
      </c>
      <c r="R40" t="str">
        <v>⓰</v>
      </c>
      <c r="S40" t="str">
        <v>⓱</v>
      </c>
      <c r="T40" t="str">
        <v>⓲</v>
      </c>
      <c r="U40" t="str">
        <v>⓳</v>
      </c>
      <c r="V40" t="str">
        <v>⓴</v>
      </c>
    </row>
    <row r="41" ht="40.5" customHeight="1"/>
    <row r="42" ht="40.5" customHeight="1">
      <c r="C42">
        <v>1</v>
      </c>
      <c r="D42" t="str">
        <v>2</v>
      </c>
      <c r="E42" t="str">
        <v>3</v>
      </c>
      <c r="F42" t="str">
        <v>4</v>
      </c>
      <c r="G42" t="str">
        <v>5</v>
      </c>
      <c r="H42" t="str">
        <v>6</v>
      </c>
      <c r="I42" t="str">
        <v>7</v>
      </c>
      <c r="J42" t="str">
        <v>8</v>
      </c>
      <c r="K42" t="str">
        <v>9</v>
      </c>
      <c r="L42" t="str">
        <v>10</v>
      </c>
      <c r="M42" t="str">
        <v>11</v>
      </c>
      <c r="N42" t="str">
        <v>12</v>
      </c>
      <c r="O42" t="str">
        <v>13</v>
      </c>
      <c r="P42" t="str">
        <v>14</v>
      </c>
      <c r="Q42" t="str">
        <v>15</v>
      </c>
      <c r="R42" t="str">
        <v>16</v>
      </c>
      <c r="S42" t="str">
        <v>17</v>
      </c>
      <c r="T42" t="str">
        <v>18</v>
      </c>
      <c r="U42" t="str">
        <v>19</v>
      </c>
      <c r="V42" t="str">
        <v>20</v>
      </c>
    </row>
    <row r="43" ht="40.5" customHeight="1"/>
    <row r="44" ht="40.5" customHeight="1">
      <c r="C44">
        <v>1</v>
      </c>
      <c r="D44">
        <v>2</v>
      </c>
      <c r="E44">
        <v>3</v>
      </c>
      <c r="F44">
        <v>4</v>
      </c>
      <c r="G44">
        <v>5</v>
      </c>
      <c r="H44">
        <v>6</v>
      </c>
      <c r="I44">
        <v>7</v>
      </c>
      <c r="J44">
        <v>8</v>
      </c>
      <c r="K44">
        <v>9</v>
      </c>
      <c r="L44">
        <v>10</v>
      </c>
      <c r="M44">
        <v>11</v>
      </c>
      <c r="N44">
        <v>12</v>
      </c>
      <c r="O44">
        <v>13</v>
      </c>
      <c r="P44">
        <v>14</v>
      </c>
      <c r="Q44">
        <v>15</v>
      </c>
      <c r="R44">
        <v>16</v>
      </c>
      <c r="S44">
        <v>17</v>
      </c>
      <c r="T44">
        <v>18</v>
      </c>
      <c r="U44">
        <v>19</v>
      </c>
      <c r="V44">
        <v>20</v>
      </c>
    </row>
    <row r="45" ht="40.5" customHeight="1"/>
    <row r="46" ht="40.5" customHeight="1">
      <c r="C46" t="str">
        <v>⓪①②③④⑤⑥⑦⑧⑨⑩⑪⑫⑬⑭⑮⑯⑰⑱⑲⑳</v>
      </c>
      <c r="L46" t="str">
        <v>couleur de police blanc sur fond gris à modifier pour vos documents</v>
      </c>
    </row>
    <row r="47" ht="40.5" customHeight="1">
      <c r="C47" t="str">
        <v>cliquez sur la colonne  C et sélectionnez dans la barre le numéro qui vous intéresse</v>
      </c>
    </row>
    <row r="48" ht="40.5" customHeight="1">
      <c r="C48" t="str">
        <v>⓿❶❷❸❹❺❻❼❽❾❿⓫⓬⓭⓮⓯⓰⓱⓲⓳⓴</v>
      </c>
    </row>
    <row r="49" ht="40.5" customHeight="1"/>
    <row r="50" ht="40.5" customHeight="1">
      <c r="B50" t="str">
        <v>des caractères spéciaux</v>
      </c>
    </row>
    <row r="51" ht="40.5" customHeight="1">
      <c r="B51" t="str">
        <v>!</v>
      </c>
      <c r="C51" t="str">
        <v>"</v>
      </c>
      <c r="D51" t="str">
        <v>#</v>
      </c>
      <c r="E51" t="str">
        <v>$</v>
      </c>
      <c r="F51" t="str">
        <v>%</v>
      </c>
      <c r="G51" t="str">
        <v>&amp;</v>
      </c>
      <c r="H51" t="str">
        <v>@</v>
      </c>
      <c r="I51" t="str">
        <v>‰</v>
      </c>
      <c r="J51" t="str">
        <v>≈</v>
      </c>
      <c r="K51" t="str">
        <v>±</v>
      </c>
      <c r="L51" t="str">
        <v>»</v>
      </c>
      <c r="M51" t="str">
        <v>¼</v>
      </c>
      <c r="N51" t="str">
        <v>½</v>
      </c>
      <c r="O51" t="str">
        <v>¾</v>
      </c>
      <c r="P51" t="str">
        <v>ø</v>
      </c>
      <c r="Q51" t="str">
        <v>►</v>
      </c>
      <c r="R51" t="str">
        <v>◄</v>
      </c>
      <c r="S51" t="str">
        <v>▲</v>
      </c>
      <c r="T51" t="str">
        <v>▼</v>
      </c>
      <c r="U51" t="str">
        <v>Φ</v>
      </c>
    </row>
    <row r="52" ht="40.5" customHeight="1"/>
    <row r="53" ht="40.5" customHeight="1">
      <c r="C53" t="str">
        <v>0.00\ " cm³"</v>
      </c>
      <c r="F53" t="str">
        <v>Format | cellule | personnalisé | 0" cm³"</v>
      </c>
    </row>
    <row r="54" ht="40.5" customHeight="1">
      <c r="C54" s="6">
        <v>3</v>
      </c>
    </row>
    <row r="55" ht="40.5" customHeight="1">
      <c r="H55" t="str">
        <v>ou copier-coller</v>
      </c>
      <c r="N55" t="str">
        <v>X</v>
      </c>
      <c r="O55" t="str">
        <v>t</v>
      </c>
      <c r="P55" t="str">
        <v>u</v>
      </c>
    </row>
    <row r="56" ht="40.5" customHeight="1">
      <c r="C56" t="str">
        <v>le ² se fait en tapant alt+0178</v>
      </c>
      <c r="H56" t="str">
        <v xml:space="preserve">m² </v>
      </c>
      <c r="I56" t="str">
        <v xml:space="preserve">M² </v>
      </c>
      <c r="J56" t="str">
        <v xml:space="preserve">cm² </v>
      </c>
      <c r="K56" t="str">
        <v>²</v>
      </c>
      <c r="N56" t="str">
        <v>Police Wingdings 3</v>
      </c>
    </row>
    <row r="57" ht="40.5" customHeight="1">
      <c r="C57" t="str">
        <v>le ³ se fait en tapant alt+0179</v>
      </c>
      <c r="H57" t="str">
        <v xml:space="preserve">m³ </v>
      </c>
      <c r="I57" t="str">
        <v xml:space="preserve">M³ </v>
      </c>
      <c r="J57" t="str">
        <v xml:space="preserve">cm³ </v>
      </c>
      <c r="K57" t="str">
        <v>³</v>
      </c>
      <c r="N57" t="str">
        <v>Z</v>
      </c>
      <c r="O57" t="str">
        <v>q</v>
      </c>
      <c r="P57" t="str">
        <v>p</v>
      </c>
    </row>
    <row r="58" ht="40.5" customHeight="1"/>
    <row r="59" ht="44.25" customHeight="1"/>
    <row r="60" ht="39.95" customHeight="1"/>
    <row r="61" ht="39.95" customHeight="1">
      <c r="C61" t="str">
        <v>lien &gt;</v>
      </c>
      <c r="D61" t="str">
        <v>Les unités pifométriques</v>
      </c>
    </row>
    <row r="62" ht="39.95" customHeight="1">
      <c r="C62" t="str">
        <v>Je remercie chaleureusement les internautes passionnés qui élaborent et proposent des formules et fonctions imbriquées</v>
      </c>
    </row>
    <row r="63" ht="39.95" customHeight="1">
      <c r="B63" t="str">
        <v>Transmettez votre savoir et votre savoir faire  peu importe qui le récupère; pourvu qu'un plus grand nombre puisse en bénéficier.</v>
      </c>
    </row>
    <row r="64" ht="39.95" customHeight="1">
      <c r="B64" t="str">
        <v>Joël LEBOUCHER …Octobre 2015</v>
      </c>
    </row>
    <row r="65" ht="39.95" customHeight="1">
      <c r="B65" t="str">
        <v>un lien rompu ou devenu obsolète…..pas de panique…Google saura vous retrouver un document équivalent</v>
      </c>
    </row>
    <row r="66" ht="39.95" customHeight="1"/>
    <row r="67" ht="39.95" customHeight="1">
      <c r="B67" t="str">
        <v>Site à découvrir</v>
      </c>
    </row>
    <row r="68" ht="39.95" customHeight="1">
      <c r="B68" t="str">
        <v>SPACE pour Suivi et Programmation d'ACtivités en Equipe est un outil destiné à permettre un suivi exhaustif des activités d'une équipe.</v>
      </c>
    </row>
    <row r="69" ht="39.95" customHeight="1">
      <c r="A69" t="str">
        <v>lien &gt;</v>
      </c>
      <c r="C69" t="str">
        <v xml:space="preserve">Fil de discussion dédié à ce programme </v>
      </c>
    </row>
    <row r="70" ht="39.95" customHeight="1">
      <c r="A70" t="str">
        <v xml:space="preserve"> &gt;</v>
      </c>
      <c r="B70" t="str">
        <v>http://www.excel-downloads.com/remository/Download/Professionnels/Planification-et-gestion-de-projets/SPACE.html</v>
      </c>
    </row>
    <row r="71" ht="39.95" customHeight="1"/>
  </sheetData>
  <mergeCells count="7">
    <mergeCell ref="C69:K69"/>
    <mergeCell ref="B70:V70"/>
    <mergeCell ref="T8:Y8"/>
    <mergeCell ref="U12:U13"/>
    <mergeCell ref="V12:V13"/>
    <mergeCell ref="W12:W13"/>
    <mergeCell ref="X12:X13"/>
  </mergeCells>
  <hyperlinks>
    <hyperlink ref="D61" r:id="rId1"/>
    <hyperlink ref="C69" r:id="rId2"/>
    <hyperlink ref="B70" r:id="rId3"/>
  </hyperlinks>
  <pageMargins left="0.7" right="0.7" top="0.75" bottom="0.75" header="0.3" footer="0.3"/>
  <ignoredErrors>
    <ignoredError numberStoredAsText="1" sqref="A1:AR71"/>
  </ignoredErrors>
</worksheet>
</file>

<file path=xl/worksheets/sheet2.xml><?xml version="1.0" encoding="utf-8"?>
<worksheet xmlns="http://schemas.openxmlformats.org/spreadsheetml/2006/main" xmlns:r="http://schemas.openxmlformats.org/officeDocument/2006/relationships">
  <dimension ref="A1:AQ102"/>
  <sheetViews>
    <sheetView workbookViewId="0" rightToLeft="0"/>
  </sheetViews>
  <cols>
    <col min="1" max="1" customWidth="1" width="4"/>
    <col min="2" max="2" customWidth="1" width="135.85546875"/>
    <col min="3" max="3" customWidth="1" width="24.5703125"/>
    <col min="4" max="4" customWidth="1" width="24.5703125"/>
    <col min="5" max="5" customWidth="1" width="17.5703125"/>
    <col min="6" max="6" customWidth="1" width="16.5703125"/>
    <col min="7" max="7" customWidth="1" width="16.5703125"/>
    <col min="8" max="8" customWidth="1" width="15.5703125"/>
    <col min="9" max="9" customWidth="1" width="4"/>
    <col min="10" max="10" customWidth="1" width="5.28515625"/>
    <col min="11" max="11" customWidth="1" width="104.5703125"/>
    <col min="12" max="12" customWidth="1" width="7.28515625"/>
    <col min="13" max="13" customWidth="1" width="9.85546875"/>
    <col min="14" max="14" customWidth="1" width="18.85546875"/>
    <col min="15" max="15" customWidth="1" width="11.42578125"/>
    <col min="16" max="16" customWidth="1" width="14.7109375"/>
    <col min="17" max="17" customWidth="1" width="19.28515625"/>
    <col min="18" max="18" customWidth="1" width="53.85546875"/>
    <col min="19" max="19" customWidth="1" width="31.42578125"/>
    <col min="20" max="20" customWidth="1" width="22.5703125"/>
    <col min="21" max="21" customWidth="1" width="22.5703125"/>
    <col min="22" max="22" customWidth="1" width="161.28515625"/>
    <col min="23" max="23" customWidth="1" width="9.85546875"/>
    <col min="24" max="24" customWidth="1" width="13.85546875"/>
    <col min="25" max="25" customWidth="1" width="14.85546875"/>
    <col min="26" max="26" customWidth="1" width="14.85546875"/>
    <col min="27" max="27" customWidth="1" width="85"/>
    <col min="28" max="28" customWidth="1" width="12.85546875"/>
    <col min="29" max="29" customWidth="1" width="13.5703125"/>
    <col min="30" max="30" customWidth="1" width="17.28515625"/>
    <col min="31" max="31" customWidth="1" width="14.85546875"/>
    <col min="32" max="32" customWidth="1" width="75.85546875"/>
    <col min="33" max="33" customWidth="1" width="14.85546875"/>
    <col min="34" max="34" customWidth="1" width="14.85546875"/>
    <col min="35" max="35" customWidth="1" width="15.28515625"/>
    <col min="36" max="36" customWidth="1" width="14.85546875"/>
    <col min="37" max="37" customWidth="1" width="42.42578125"/>
    <col min="38" max="38" customWidth="1" width="101.7109375"/>
    <col min="39" max="39" customWidth="1" width="8.85546875"/>
    <col min="40" max="40" customWidth="1" width="20.28515625"/>
    <col min="41" max="41" customWidth="1" width="20.28515625"/>
    <col min="42" max="42" customWidth="1" width="11.42578125"/>
    <col min="43" max="43" customWidth="1" width="15.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ht="21.75" customHeight="1"/>
    <row r="2" ht="21" customHeight="1">
      <c r="B2" t="str">
        <v xml:space="preserve">             TABLEAU POUR ÉPURER UN TEXTE BRUT RÉCUPÉRÉ SUR LE NET                                                                                                                                                    TABLEAU POUR ÉPURER UN TEXTE BRUT RÉCUPÉRÉ SUR LE NET                             </v>
      </c>
    </row>
    <row r="3" ht="21.75" customHeight="1"/>
    <row r="4" ht="21" customHeight="1">
      <c r="B4" t="str">
        <v>3 - Récupérez votre texte dans cette colonne</v>
      </c>
      <c r="C4" t="str">
        <v>2 - Que voulez vous supprimer dans le texte</v>
      </c>
    </row>
    <row r="5" ht="21.75" customHeight="1">
      <c r="N5" t="str">
        <v xml:space="preserve">Astuce : copiez dans la ligne de texte brut l'élément à supprimer pour le coller dans une des cellules 1-2 ou 3 parce qu'il arrive parfois </v>
      </c>
    </row>
    <row r="6" ht="21" customHeight="1">
      <c r="E6" t="str">
        <v>Saisissez ce que vous voulez supprimer dans toutes les lignes   vous n'êtes pas obligés de saisir les 3 cellules</v>
      </c>
      <c r="K6" t="str">
        <v>1 - Collez le texte brut dans cette colonne</v>
      </c>
      <c r="N6" t="str">
        <v>que cela ne soit pas reconnu si vous le saisissez vous-même</v>
      </c>
    </row>
    <row r="7" ht="21.75" customHeight="1">
      <c r="B7" t="str">
        <v>pour le coller dans une feuille choisir Collage Spécial 123 Valeurs sinon vous coller les formules</v>
      </c>
      <c r="V7" s="7" t="str">
        <v>A PARTIR DE CETTE COLONNE les tableaux suivant sont un bonus pour vous présenter d'autres formules possibles récupérées sur le net</v>
      </c>
    </row>
    <row r="8" ht="21.75" customHeight="1">
      <c r="E8">
        <v>1</v>
      </c>
      <c r="F8">
        <v>2</v>
      </c>
      <c r="G8">
        <v>3</v>
      </c>
    </row>
    <row r="9" ht="34.5" customHeight="1">
      <c r="B9" t="str">
        <f>LEFT(ADDRESS(1,COLUMN(),4),LEN(ADDRESS(1,COLUMN(),4))-1)</f>
        <v>B</v>
      </c>
      <c r="C9" t="str">
        <f>LEFT(ADDRESS(1,COLUMN(),4),LEN(ADDRESS(1,COLUMN(),4))-1)</f>
        <v>C</v>
      </c>
      <c r="D9" t="str">
        <f>LEFT(ADDRESS(1,COLUMN(),4),LEN(ADDRESS(1,COLUMN(),4))-1)</f>
        <v>D</v>
      </c>
      <c r="E9" t="str">
        <v>—</v>
      </c>
      <c r="F9" t="str">
        <v>...</v>
      </c>
      <c r="G9" t="str">
        <v>/</v>
      </c>
      <c r="K9" t="str">
        <f>LEFT(ADDRESS(1,COLUMN(),4),LEN(ADDRESS(1,COLUMN(),4))-1)</f>
        <v>K</v>
      </c>
      <c r="M9" t="str">
        <f>LEFT(ADDRESS(1,COLUMN(),4),LEN(ADDRESS(1,COLUMN(),4))-1)</f>
        <v>M</v>
      </c>
      <c r="O9" t="str">
        <f>LEFT(ADDRESS(1,COLUMN(),4),LEN(ADDRESS(1,COLUMN(),4))-1)</f>
        <v>O</v>
      </c>
      <c r="Q9" t="str">
        <f>LEFT(ADDRESS(1,COLUMN(),4),LEN(ADDRESS(1,COLUMN(),4))-1)</f>
        <v>Q</v>
      </c>
      <c r="R9" t="str">
        <f>LEFT(ADDRESS(1,COLUMN(),4),LEN(ADDRESS(1,COLUMN(),4))-1)</f>
        <v>R</v>
      </c>
      <c r="T9" t="str">
        <f>LEFT(ADDRESS(1,COLUMN(),4),LEN(ADDRESS(1,COLUMN(),4))-1)</f>
        <v>T</v>
      </c>
      <c r="V9" t="str">
        <f>LEFT(ADDRESS(1,COLUMN(),4),LEN(ADDRESS(1,COLUMN(),4))-1)</f>
        <v>V</v>
      </c>
      <c r="W9" t="str">
        <f>LEFT(ADDRESS(1,COLUMN(),4),LEN(ADDRESS(1,COLUMN(),4))-1)</f>
        <v>W</v>
      </c>
      <c r="AA9" t="str">
        <f>LEFT(ADDRESS(1,COLUMN(),4),LEN(ADDRESS(1,COLUMN(),4))-1)</f>
        <v>AA</v>
      </c>
      <c r="AB9" t="str">
        <f>LEFT(ADDRESS(1,COLUMN(),4),LEN(ADDRESS(1,COLUMN(),4))-1)</f>
        <v>AB</v>
      </c>
      <c r="AF9" t="str">
        <f>LEFT(ADDRESS(1,COLUMN(),4),LEN(ADDRESS(1,COLUMN(),4))-1)</f>
        <v>AF</v>
      </c>
      <c r="AG9" t="str">
        <f>LEFT(ADDRESS(1,COLUMN(),4),LEN(ADDRESS(1,COLUMN(),4))-1)</f>
        <v>AG</v>
      </c>
      <c r="AL9" t="str">
        <f>LEFT(ADDRESS(1,COLUMN(),4),LEN(ADDRESS(1,COLUMN(),4))-1)</f>
        <v>AL</v>
      </c>
      <c r="AM9" t="str">
        <f>LEFT(ADDRESS(1,COLUMN(),4),LEN(ADDRESS(1,COLUMN(),4))-1)</f>
        <v>AM</v>
      </c>
    </row>
    <row r="10" ht="30" customHeight="1">
      <c r="B10" s="7" t="str">
        <v>Fonction 1ère lettre Majuscule</v>
      </c>
      <c r="C10" t="str">
        <v>Remplacement ligne par ligne</v>
      </c>
      <c r="E10" s="7" t="str">
        <v>Fonction SUBSTITUE 1</v>
      </c>
      <c r="F10" s="7" t="str">
        <v>Fonction SUBSTITUE 2</v>
      </c>
      <c r="G10" s="7" t="str">
        <v>Fonction SUBSTITUE 3</v>
      </c>
      <c r="H10" s="7" t="str">
        <v>Fonction SUPPRESPACE</v>
      </c>
      <c r="K10" s="7" t="str">
        <v>Coller votre texte brut ICI  COLLAGE SPÉCIAL VALEURS</v>
      </c>
      <c r="O10" s="7" t="str">
        <v>Nombre de caractères et d'espaces dans le texte modifié colonne B</v>
      </c>
      <c r="Q10" t="str">
        <v>Combien de caractères souhaitez vous dans une cellule.Maxi 255</v>
      </c>
      <c r="R10" s="7" t="str">
        <v>Suggestion : au dela de 255 caractères Excel tronque la cellule (Coupe en retranchant une partie importante)</v>
      </c>
      <c r="V10" s="7" t="str">
        <v>Exemple de fractionnement en fonction du nombre de caractères saisis colonne U en respectant les mots entiers</v>
      </c>
      <c r="AA10" s="7" t="str">
        <v>SI(ESTVIDE(K14);"";GAUCHE(B14;MAX(SI(ESTERREUR(CHERCHE(" ";GAUCHE(B14;AB14);LIGNE(DECALER(INDIRECT("v14");;;NBCAR(B14)))));0;CHERCHE(" ";GAUCHE(B14;AB14);LIGNE(DECALER(INDIRECT("v14");;;NBCAR(B14))))))))</v>
      </c>
      <c r="AF10" s="7" t="str">
        <v>SI(ESTVIDE(K14);"";GAUCHE(B14;MIN(AG14;SOMMEPROD(MAX((STXT(B14;LIGNE(INDIRECT("1:"&amp;AG14));1)=" ")*(LIGNE(INDIRECT("1:"&amp;AG14))))))))</v>
      </c>
      <c r="AK10" s="7" t="str">
        <v>Autres possibilités avec divers résultats</v>
      </c>
    </row>
    <row r="11" ht="27.75" customHeight="1">
      <c r="B11" s="7" t="str">
        <v>SI(K14="";"";MAJUSCULE(GAUCHE(H14;1))&amp;DROITE(H14;NBCAR(H14)-1))</v>
      </c>
      <c r="C11" t="str">
        <v>Que souhaitez vous supprimer ligne par ligne</v>
      </c>
      <c r="D11" t="str">
        <v xml:space="preserve">à Remplacer par </v>
      </c>
    </row>
    <row r="12" ht="49.5" customHeight="1">
      <c r="B12" t="str">
        <v>CONCATENER(MAJUSCULE(GAUCHE(H14;1));DROITE(H14;(NBCAR(H14))-1))</v>
      </c>
      <c r="E12" s="7" t="str">
        <v>SUBSTITUE(K14;E$9;"")</v>
      </c>
      <c r="F12" s="7" t="str">
        <v>SUBSTITUE(E14;F$9;"")</v>
      </c>
      <c r="G12" s="7" t="str">
        <v>SUBSTITUE(F14;G$9;"")</v>
      </c>
      <c r="H12" s="7" t="str">
        <v>SUPPRESPACE(I14)</v>
      </c>
    </row>
    <row r="13" ht="64.5" customHeight="1">
      <c r="B13" s="7" t="str">
        <v>Copiez votre texte nettoyé ICI pour Collage spécial Valeurs dans votre document</v>
      </c>
      <c r="E13" s="7" t="str">
        <v>"Nettoyage" dans ces colonnes</v>
      </c>
      <c r="K13" s="7" t="str">
        <v>↓       ↓       ↓      ↓       ↓</v>
      </c>
      <c r="M13" s="7" t="str">
        <v>Total caractères colonne J</v>
      </c>
      <c r="R13" s="7" t="str">
        <v>dans la colonne B vous avez</v>
      </c>
      <c r="V13" s="7" t="str">
        <v>SI(ESTVIDE(K14);"";STXT(B14;1;W14-NBCAR(DROITE(STXT(B14;1;W14);NBCAR(STXT(B14;1;W14))-CHERCHE("§";SUBSTITUE(B14;" ";"§";NBCAR(STXT(B14;1;W14))-NBCAR(SUBSTITUE(STXT(B14;1;W14);" ";""))))))))</v>
      </c>
      <c r="X13" s="7" t="str">
        <v xml:space="preserve">colonne </v>
      </c>
      <c r="Y13" t="str">
        <f>V9</f>
        <v>V</v>
      </c>
      <c r="AC13" s="7" t="str">
        <v xml:space="preserve">colonne </v>
      </c>
      <c r="AD13" t="str">
        <f>AA9</f>
        <v>AA</v>
      </c>
      <c r="AH13" s="7" t="str">
        <v xml:space="preserve">colonne </v>
      </c>
      <c r="AI13" t="str">
        <f>AF9</f>
        <v>AF</v>
      </c>
      <c r="AK13" s="7" t="str">
        <v>formules utilisées colonne AK</v>
      </c>
      <c r="AL13" s="7" t="str">
        <v>Texte de la colonne B modifié en fonction des formules</v>
      </c>
      <c r="AN13" s="7" t="str">
        <v xml:space="preserve">colonne </v>
      </c>
      <c r="AO13" t="str">
        <f>AL9</f>
        <v>AL</v>
      </c>
      <c r="AP13" s="7" t="str">
        <v>colonne J</v>
      </c>
    </row>
    <row r="14" ht="26.25" customHeight="1">
      <c r="B14" t="str">
        <f>IF(K14="","",UPPER(LEFT(H14,1))&amp;RIGHT(H14,LEN(H14)-1))</f>
        <v>Exemple équeuter, laver, cuire 100 Gr de haricots à l'anglaise les égoutter</v>
      </c>
      <c r="C14" t="str">
        <v>300g</v>
      </c>
      <c r="D14" t="str">
        <v>100 Gr</v>
      </c>
      <c r="E14" t="str">
        <f>SUBSTITUTE(K14,E$9,"")</f>
        <v>exemple /  équeuter, laver,      cuire 300g de haricots   ...  à l'anglaise les égoutter</v>
      </c>
      <c r="F14" t="str">
        <f>SUBSTITUTE(E14,F$9,"")</f>
        <v>exemple /  équeuter, laver,      cuire 300g de haricots     à l'anglaise les égoutter</v>
      </c>
      <c r="G14" t="str">
        <f>SUBSTITUTE(F14,G$9,"")</f>
        <v>exemple   équeuter, laver,      cuire 300g de haricots     à l'anglaise les égoutter</v>
      </c>
      <c r="H14" t="str">
        <f>TRIM(I14)</f>
        <v>exemple équeuter, laver, cuire 100 Gr de haricots à l'anglaise les égoutter</v>
      </c>
      <c r="I14" t="str">
        <f>SUBSTITUTE(G14,C14,D14)</f>
        <v>exemple   équeuter, laver,      cuire 100 Gr de haricots     à l'anglaise les égoutter</v>
      </c>
      <c r="J14" t="str">
        <v>.</v>
      </c>
      <c r="K14" s="7" t="str">
        <v>exemple / — équeuter, laver,      cuire 300g de haricots   ...  à l'anglaise les égoutter</v>
      </c>
      <c r="M14">
        <f>LEN(K14)</f>
        <v>89</v>
      </c>
      <c r="N14" t="str">
        <f>IF(ISBLANK(K14),"","Caractères")</f>
        <v>Caractères</v>
      </c>
      <c r="O14">
        <f>LEN(B14)</f>
        <v>75</v>
      </c>
      <c r="P14" t="str">
        <f>IF(ISBLANK(K14),"","Caractères")</f>
        <v>Caractères</v>
      </c>
      <c r="Q14">
        <v>50</v>
      </c>
      <c r="R14" t="str">
        <f>IF(ISBLANK(K14),"",IF(O14&gt;Q14,(O14-Q14&amp;" caractères de trop."),"Ok moins de "&amp;Q14))</f>
        <v>25 caractères de trop.</v>
      </c>
      <c r="S14" t="str">
        <f>IF(ISBLANK(K14),"",IF(O14=Q14,"Ok",IF(O14&lt;Q14,"Ok","répartissez votre texte sur")))</f>
        <v>répartissez votre texte sur</v>
      </c>
      <c r="T14" s="8">
        <f>IF(ISBLANK(K14),"",IF(O14&gt;Q14,INT(O14/Q14+1),"OK "))</f>
        <v>2</v>
      </c>
      <c r="V14" t="str">
        <f>IF(ISBLANK(K14),"",MID(B14,1,W14-LEN(RIGHT(MID(B14,1,W14),LEN(MID(B14,1,W14))-SEARCH("§",SUBSTITUTE(B14," ","§",LEN(MID(B14,1,W14))-LEN(SUBSTITUTE(MID(B14,1,W14)," ",""))))))))</f>
        <v xml:space="preserve">Exemple équeuter, laver, cuire 100 Gr de haricots </v>
      </c>
      <c r="W14">
        <v>50</v>
      </c>
      <c r="X14">
        <f>LEN(V14)</f>
        <v>50</v>
      </c>
      <c r="Y14" t="str">
        <f>IF(ISBLANK(K14),"","Caractères")</f>
        <v>Caractères</v>
      </c>
      <c r="AA14" t="str" cm="1">
        <f t="array" ref="AA14">IF(ISBLANK(K14),"",LEFT(B14,MAX(IF(ISERROR(SEARCH(" ",LEFT(B14,AB14),ROW(OFFSET(INDIRECT("v14"),,,LEN(B14))))),0,SEARCH(" ",LEFT(B14,AB14),ROW(OFFSET(INDIRECT("v14"),,,LEN(B14))))))))</f>
        <v xml:space="preserve">Exemple équeuter, laver, cuire 100 Gr de haricots </v>
      </c>
      <c r="AB14">
        <v>50</v>
      </c>
      <c r="AC14">
        <f>LEN(AA14)</f>
        <v>50</v>
      </c>
      <c r="AD14" t="str">
        <f>IF(ISBLANK(K14),"","Caractères")</f>
        <v>Caractères</v>
      </c>
      <c r="AF14" t="str" cm="1">
        <f t="array" ref="AF14">IF(ISBLANK(K14),"",LEFT(B14,MIN(AG14,SUMPRODUCT(MAX((MID(B14,ROW(INDIRECT("1:"&amp;AG14)),1)=" ")*(ROW(INDIRECT("1:"&amp;AG14))))))))</f>
        <v xml:space="preserve">Exemple équeuter, laver, cuire 100 Gr de haricots </v>
      </c>
      <c r="AG14">
        <v>50</v>
      </c>
      <c r="AH14">
        <f>LEN(AF14)</f>
        <v>50</v>
      </c>
      <c r="AI14" t="str">
        <f>IF(ISBLANK(K14),"","Caractères")</f>
        <v>Caractères</v>
      </c>
      <c r="AK14" t="str">
        <v>"-"&amp;GAUCHE(B14;AM14)</v>
      </c>
      <c r="AL14" t="str">
        <f>"-"&amp;LEFT(B14,AM14)</f>
        <v xml:space="preserve">-Exemple équeuter, laver, cuire 100 Gr de haricots </v>
      </c>
      <c r="AM14">
        <v>50</v>
      </c>
      <c r="AN14">
        <f>LEN(AL14)</f>
        <v>51</v>
      </c>
      <c r="AO14" t="str">
        <f>IF(ISBLANK(K14),"","Caractères")</f>
        <v>Caractères</v>
      </c>
      <c r="AP14">
        <f>LEN(K14)</f>
        <v>89</v>
      </c>
      <c r="AQ14" t="str">
        <f>IF(ISBLANK(K14),"","Caractères")</f>
        <v>Caractères</v>
      </c>
    </row>
    <row r="15" ht="26.25" customHeight="1">
      <c r="B15" t="str">
        <f>IF(H15="","",UPPER(LEFT(H15,1))&amp;RIGHT(H15,LEN(H15)-1))</f>
        <v/>
      </c>
      <c r="E15" t="str">
        <f>SUBSTITUTE(K15,E$9,"")</f>
        <v/>
      </c>
      <c r="F15" t="str">
        <f>SUBSTITUTE(E15,F$9,"")</f>
        <v/>
      </c>
      <c r="G15" t="str">
        <f>SUBSTITUTE(F15,G$9,"")</f>
        <v/>
      </c>
      <c r="H15" t="str">
        <f>TRIM(I15)</f>
        <v/>
      </c>
      <c r="I15" t="str">
        <f>SUBSTITUTE(G15,C15,D15)</f>
        <v/>
      </c>
      <c r="J15" t="str">
        <v>.</v>
      </c>
      <c r="M15">
        <f>LEN(K15)</f>
        <v>0</v>
      </c>
      <c r="N15" t="str">
        <f>IF(ISBLANK(K15),"","Caractères")</f>
        <v/>
      </c>
      <c r="O15">
        <f>LEN(B15)</f>
        <v>0</v>
      </c>
      <c r="P15" t="str">
        <f>IF(ISBLANK(K15),"","Caractères")</f>
        <v/>
      </c>
      <c r="R15" t="str">
        <f>IF(ISBLANK(K15),"",IF(O15&gt;Q15,(O15-Q15&amp;" caractères de trop."),"Ok moins de "&amp;Q15))</f>
        <v/>
      </c>
      <c r="S15" t="str">
        <f>IF(ISBLANK(K15),"",IF(O15=Q15,"Ok",IF(O15&lt;Q15,"Ok","répartissez votre texte sur")))</f>
        <v/>
      </c>
      <c r="T15" s="8" t="str">
        <f>IF(ISBLANK(K15),"",IF(O15&gt;Q15,INT(O15/Q15+1),"OK "))</f>
        <v/>
      </c>
      <c r="V15" t="str">
        <f>IF(ISBLANK(K15),"",MID(B15,1,W15-LEN(RIGHT(MID(B15,1,W15),LEN(MID(B15,1,W15))-SEARCH("§",SUBSTITUTE(B15," ","§",LEN(MID(B15,1,W15))-LEN(SUBSTITUTE(MID(B15,1,W15)," ",""))))))))</f>
        <v/>
      </c>
      <c r="W15">
        <v>50</v>
      </c>
      <c r="X15">
        <f>LEN(V15)</f>
        <v>0</v>
      </c>
      <c r="Y15" t="str">
        <f>IF(ISBLANK(K15),"","Caractères")</f>
        <v/>
      </c>
      <c r="AA15" t="str" cm="1">
        <f t="array" ref="AA15">IF(ISBLANK(K15),"",LEFT(B15,MAX(IF(ISERROR(SEARCH(" ",LEFT(B15,AB15),ROW(OFFSET(INDIRECT("v14"),,,LEN(B15))))),0,SEARCH(" ",LEFT(B15,AB15),ROW(OFFSET(INDIRECT("v14"),,,LEN(B15))))))))</f>
        <v/>
      </c>
      <c r="AB15">
        <v>50</v>
      </c>
      <c r="AC15">
        <f>LEN(AA15)</f>
        <v>0</v>
      </c>
      <c r="AD15" t="str">
        <f>IF(ISBLANK(K15),"","Caractères")</f>
        <v/>
      </c>
      <c r="AF15" t="str" cm="1">
        <f t="array" ref="AF15">IF(ISBLANK(K15),"",LEFT(B15,MIN(AG15,SUMPRODUCT(MAX((MID(B15,ROW(INDIRECT("1:"&amp;AG15)),1)=" ")*(ROW(INDIRECT("1:"&amp;AG15))))))))</f>
        <v/>
      </c>
      <c r="AG15">
        <v>19</v>
      </c>
      <c r="AH15">
        <f>LEN(AF15)</f>
        <v>0</v>
      </c>
      <c r="AI15" t="str">
        <f>IF(ISBLANK(K15),"","Caractères")</f>
        <v/>
      </c>
      <c r="AN15">
        <f>LEN(AL15)</f>
        <v>0</v>
      </c>
      <c r="AO15" t="str">
        <f>IF(ISBLANK(K15),"","Caractères")</f>
        <v/>
      </c>
      <c r="AP15">
        <f>LEN(K15)</f>
        <v>0</v>
      </c>
      <c r="AQ15" t="str">
        <f>IF(ISBLANK(K15),"","Caractères")</f>
        <v/>
      </c>
    </row>
    <row r="16" ht="26.25" customHeight="1">
      <c r="B16" t="str">
        <f>IF(H16="","",UPPER(LEFT(H16,1))&amp;RIGHT(H16,LEN(H16)-1))</f>
        <v>Laver, parer les aubergines, les couper en 2 et en six dans la longueur</v>
      </c>
      <c r="C16" t="str">
        <v>quatre</v>
      </c>
      <c r="D16" t="str">
        <v>2 et en six</v>
      </c>
      <c r="E16" t="str">
        <f>SUBSTITUTE(K16,E$9,"")</f>
        <v>... laver, parer les aubergines,    les couper en quatre dans la longueur /</v>
      </c>
      <c r="F16" t="str">
        <f>SUBSTITUTE(E16,F$9,"")</f>
        <v xml:space="preserve"> laver, parer les aubergines,    les couper en quatre dans la longueur /</v>
      </c>
      <c r="G16" t="str">
        <f>SUBSTITUTE(F16,G$9,"")</f>
        <v xml:space="preserve"> laver, parer les aubergines,    les couper en quatre dans la longueur </v>
      </c>
      <c r="H16" t="str">
        <f>TRIM(I16)</f>
        <v>laver, parer les aubergines, les couper en 2 et en six dans la longueur</v>
      </c>
      <c r="I16" t="str">
        <f>SUBSTITUTE(G16,C16,D16)</f>
        <v xml:space="preserve"> laver, parer les aubergines,    les couper en 2 et en six dans la longueur </v>
      </c>
      <c r="J16" t="str">
        <v>.</v>
      </c>
      <c r="K16" s="7" t="str">
        <v>... laver, parer les aubergines,    les couper en quatre dans la longueur /</v>
      </c>
      <c r="M16">
        <f>LEN(K16)</f>
        <v>75</v>
      </c>
      <c r="N16" t="str">
        <f>IF(ISBLANK(K16),"","Caractères")</f>
        <v>Caractères</v>
      </c>
      <c r="O16">
        <f>LEN(B16)</f>
        <v>71</v>
      </c>
      <c r="P16" t="str">
        <f>IF(ISBLANK(K16),"","Caractères")</f>
        <v>Caractères</v>
      </c>
      <c r="Q16">
        <v>40</v>
      </c>
      <c r="R16" t="str">
        <f>IF(ISBLANK(K16),"",IF(O16&gt;Q16,(O16-Q16&amp;" caractères de trop."),"Ok moins de "&amp;Q16))</f>
        <v>31 caractères de trop.</v>
      </c>
      <c r="S16" t="str">
        <f>IF(ISBLANK(K16),"",IF(O16=Q16,"Ok",IF(O16&lt;Q16,"Ok","répartissez votre texte sur")))</f>
        <v>répartissez votre texte sur</v>
      </c>
      <c r="T16" s="8">
        <f>IF(ISBLANK(K16),"",IF(O16&gt;Q16,INT(O16/Q16+1),"OK "))</f>
        <v>2</v>
      </c>
      <c r="V16" t="str">
        <f>IF(ISBLANK(K16),"",MID(B16,1,W16-LEN(RIGHT(MID(B16,1,W16),LEN(MID(B16,1,W16))-SEARCH("§",SUBSTITUTE(B16," ","§",LEN(MID(B16,1,W16))-LEN(SUBSTITUTE(MID(B16,1,W16)," ",""))))))))</f>
        <v xml:space="preserve">Laver, parer les aubergines, les couper en 2 et </v>
      </c>
      <c r="W16">
        <v>50</v>
      </c>
      <c r="X16">
        <f>LEN(V16)</f>
        <v>48</v>
      </c>
      <c r="Y16" t="str">
        <f>IF(ISBLANK(K16),"","Caractères")</f>
        <v>Caractères</v>
      </c>
      <c r="AA16" t="str" cm="1">
        <f t="array" ref="AA16">IF(ISBLANK(K16),"",LEFT(B16,MAX(IF(ISERROR(SEARCH(" ",LEFT(B16,AB16),ROW(OFFSET(INDIRECT("v14"),,,LEN(B16))))),0,SEARCH(" ",LEFT(B16,AB16),ROW(OFFSET(INDIRECT("v14"),,,LEN(B16))))))))</f>
        <v xml:space="preserve">Laver, parer les aubergines, les couper en 2 et </v>
      </c>
      <c r="AB16">
        <v>50</v>
      </c>
      <c r="AC16">
        <f>LEN(AA16)</f>
        <v>48</v>
      </c>
      <c r="AD16" t="str">
        <f>IF(ISBLANK(K16),"","Caractères")</f>
        <v>Caractères</v>
      </c>
      <c r="AF16" t="str" cm="1">
        <f t="array" ref="AF16">IF(ISBLANK(K16),"",LEFT(B16,MIN(AG16,SUMPRODUCT(MAX((MID(B16,ROW(INDIRECT("1:"&amp;AG16)),1)=" ")*(ROW(INDIRECT("1:"&amp;AG16))))))))</f>
        <v xml:space="preserve">Laver, parer les </v>
      </c>
      <c r="AG16">
        <v>20</v>
      </c>
      <c r="AH16">
        <f>LEN(AF16)</f>
        <v>17</v>
      </c>
      <c r="AI16" t="str">
        <f>IF(ISBLANK(K16),"","Caractères")</f>
        <v>Caractères</v>
      </c>
      <c r="AK16" t="str">
        <v>"-"&amp;STXT(B16;17;15)</v>
      </c>
      <c r="AL16" t="str">
        <f>"-"&amp;MID(B16,17,15)</f>
        <v>- aubergines, le</v>
      </c>
      <c r="AN16">
        <f>LEN(AL16)</f>
        <v>16</v>
      </c>
      <c r="AO16" t="str">
        <f>IF(ISBLANK(K16),"","Caractères")</f>
        <v>Caractères</v>
      </c>
      <c r="AP16">
        <f>LEN(K16)</f>
        <v>75</v>
      </c>
      <c r="AQ16" t="str">
        <f>IF(ISBLANK(K16),"","Caractères")</f>
        <v>Caractères</v>
      </c>
    </row>
    <row r="17" ht="26.25" customHeight="1">
      <c r="B17" t="str">
        <f>IF(H17="","",UPPER(LEFT(H17,1))&amp;RIGHT(H17,LEN(H17)-1))</f>
        <v/>
      </c>
      <c r="E17" t="str">
        <f>SUBSTITUTE(K17,E$9,"")</f>
        <v/>
      </c>
      <c r="F17" t="str">
        <f>SUBSTITUTE(E17,F$9,"")</f>
        <v/>
      </c>
      <c r="G17" t="str">
        <f>SUBSTITUTE(F17,G$9,"")</f>
        <v/>
      </c>
      <c r="H17" t="str">
        <f>TRIM(I17)</f>
        <v/>
      </c>
      <c r="I17" t="str">
        <f>SUBSTITUTE(G17,C17,D17)</f>
        <v/>
      </c>
      <c r="J17" t="str">
        <v>.</v>
      </c>
      <c r="M17">
        <f>LEN(K17)</f>
        <v>0</v>
      </c>
      <c r="N17" t="str">
        <f>IF(ISBLANK(K17),"","Caractères")</f>
        <v/>
      </c>
      <c r="O17">
        <f>LEN(B17)</f>
        <v>0</v>
      </c>
      <c r="P17" t="str">
        <f>IF(ISBLANK(K17),"","Caractères")</f>
        <v/>
      </c>
      <c r="R17" t="str">
        <f>IF(ISBLANK(K17),"",IF(O17&gt;Q17,(O17-Q17&amp;" caractères de trop."),"Ok moins de "&amp;Q17))</f>
        <v/>
      </c>
      <c r="S17" t="str">
        <f>IF(ISBLANK(K17),"",IF(O17=Q17,"Ok",IF(O17&lt;Q17,"Ok","répartissez votre texte sur")))</f>
        <v/>
      </c>
      <c r="T17" s="8" t="str">
        <f>IF(ISBLANK(K17),"",IF(O17&gt;Q17,INT(O17/Q17+1),"OK "))</f>
        <v/>
      </c>
      <c r="V17" t="str">
        <f>IF(ISBLANK(K17),"",MID(B17,1,W17-LEN(RIGHT(MID(B17,1,W17),LEN(MID(B17,1,W17))-SEARCH("§",SUBSTITUTE(B17," ","§",LEN(MID(B17,1,W17))-LEN(SUBSTITUTE(MID(B17,1,W17)," ",""))))))))</f>
        <v/>
      </c>
      <c r="W17">
        <v>50</v>
      </c>
      <c r="X17">
        <f>LEN(V17)</f>
        <v>0</v>
      </c>
      <c r="Y17" t="str">
        <f>IF(ISBLANK(K17),"","Caractères")</f>
        <v/>
      </c>
      <c r="AA17" t="str" cm="1">
        <f t="array" ref="AA17">IF(ISBLANK(K17),"",LEFT(B17,MAX(IF(ISERROR(SEARCH(" ",LEFT(B17,AB17),ROW(OFFSET(INDIRECT("v14"),,,LEN(B17))))),0,SEARCH(" ",LEFT(B17,AB17),ROW(OFFSET(INDIRECT("v14"),,,LEN(B17))))))))</f>
        <v/>
      </c>
      <c r="AB17">
        <v>50</v>
      </c>
      <c r="AC17">
        <f>LEN(AA17)</f>
        <v>0</v>
      </c>
      <c r="AD17" t="str">
        <f>IF(ISBLANK(K17),"","Caractères")</f>
        <v/>
      </c>
      <c r="AF17" t="str" cm="1">
        <f t="array" ref="AF17">IF(ISBLANK(K17),"",LEFT(B17,MIN(AG17,SUMPRODUCT(MAX((MID(B17,ROW(INDIRECT("1:"&amp;AG17)),1)=" ")*(ROW(INDIRECT("1:"&amp;AG17))))))))</f>
        <v/>
      </c>
      <c r="AG17">
        <v>21</v>
      </c>
      <c r="AH17">
        <f>LEN(AF17)</f>
        <v>0</v>
      </c>
      <c r="AI17" t="str">
        <f>IF(ISBLANK(K17),"","Caractères")</f>
        <v/>
      </c>
      <c r="AN17">
        <f>LEN(AL17)</f>
        <v>0</v>
      </c>
      <c r="AO17" t="str">
        <f>IF(ISBLANK(K17),"","Caractères")</f>
        <v/>
      </c>
      <c r="AP17">
        <f>LEN(K17)</f>
        <v>0</v>
      </c>
      <c r="AQ17" t="str">
        <f>IF(ISBLANK(K17),"","Caractères")</f>
        <v/>
      </c>
    </row>
    <row r="18" ht="26.25" customHeight="1">
      <c r="B18" t="str">
        <f>IF(H18="","",UPPER(LEFT(H18,1))&amp;RIGHT(H18,LEN(H18)-1))</f>
        <v>Cuire les fèves à l'anglaise les égoutter EXEMPLE équeuter, laver, cuire les fèves à l'anglaise les égoutter EXEMPLE équeuter, laver, cuire les fèves à l'anglaise les égoutterEXEMPLE équeuter, laver, cuire les fèves à l'anglaise les égoutter</v>
      </c>
      <c r="C18" t="str">
        <v>haricots</v>
      </c>
      <c r="D18" t="str">
        <v>fèves</v>
      </c>
      <c r="E18" t="str">
        <f>SUBSTITUTE(K18,E$9,"")</f>
        <v xml:space="preserve">      cuire les haricots   ...  à l'anglaise les égoutter EXEMPLE /  équeuter, laver,      cuire les haricots   ...  à l'anglaise les égoutter EXEMPLE /  équeuter, laver,                    cuire les haricots   ...  à l'anglaise les égoutterEXEMPLE /  équeuter, laver,      cuire les haricots   ...  à l'anglaise les égoutter</v>
      </c>
      <c r="F18" t="str">
        <f>SUBSTITUTE(E18,F$9,"")</f>
        <v xml:space="preserve">      cuire les haricots     à l'anglaise les égoutter EXEMPLE /  équeuter, laver,      cuire les haricots     à l'anglaise les égoutter EXEMPLE /  équeuter, laver,                    cuire les haricots     à l'anglaise les égoutterEXEMPLE /  équeuter, laver,      cuire les haricots     à l'anglaise les égoutter</v>
      </c>
      <c r="G18" t="str">
        <f>SUBSTITUTE(F18,G$9,"")</f>
        <v xml:space="preserve">      cuire les haricots     à l'anglaise les égoutter EXEMPLE   équeuter, laver,      cuire les haricots     à l'anglaise les égoutter EXEMPLE   équeuter, laver,                    cuire les haricots     à l'anglaise les égoutterEXEMPLE   équeuter, laver,      cuire les haricots     à l'anglaise les égoutter</v>
      </c>
      <c r="H18" t="str">
        <f>TRIM(I18)</f>
        <v>cuire les fèves à l'anglaise les égoutter EXEMPLE équeuter, laver, cuire les fèves à l'anglaise les égoutter EXEMPLE équeuter, laver, cuire les fèves à l'anglaise les égoutterEXEMPLE équeuter, laver, cuire les fèves à l'anglaise les égoutter</v>
      </c>
      <c r="I18" t="str">
        <f>SUBSTITUTE(G18,C18,D18)</f>
        <v xml:space="preserve">      cuire les fèves     à l'anglaise les égoutter EXEMPLE   équeuter, laver,      cuire les fèves     à l'anglaise les égoutter EXEMPLE   équeuter, laver,                    cuire les fèves     à l'anglaise les égoutterEXEMPLE   équeuter, laver,      cuire les fèves     à l'anglaise les égoutter</v>
      </c>
      <c r="J18" t="str">
        <v>.</v>
      </c>
      <c r="K18" s="7" t="str">
        <v xml:space="preserve">      cuire les haricots   ...  à l'anglaise les égoutter EXEMPLE / — équeuter, laver,      cuire les haricots   ...  à l'anglaise les égoutter EXEMPLE / — équeuter, laver,                    cuire les haricots   ...  à l'anglaise les égoutterEXEMPLE / — équeuter, laver,      cuire les haricots   ...  à l'anglaise les égoutter</v>
      </c>
      <c r="M18">
        <f>LEN(K18)</f>
        <v>328</v>
      </c>
      <c r="N18" t="str">
        <f>IF(ISBLANK(K18),"","Caractères")</f>
        <v>Caractères</v>
      </c>
      <c r="O18">
        <f>LEN(B18)</f>
        <v>241</v>
      </c>
      <c r="P18" t="str">
        <f>IF(ISBLANK(K18),"","Caractères")</f>
        <v>Caractères</v>
      </c>
      <c r="Q18">
        <v>113</v>
      </c>
      <c r="R18" t="str">
        <f>IF(ISBLANK(K18),"",IF(O18&gt;Q18,(O18-Q18&amp;" caractères de trop."),"Ok moins de "&amp;Q18))</f>
        <v>128 caractères de trop.</v>
      </c>
      <c r="S18" t="str">
        <f>IF(ISBLANK(K18),"",IF(O18=Q18,"Ok",IF(O18&lt;Q18,"Ok","répartissez votre texte sur")))</f>
        <v>répartissez votre texte sur</v>
      </c>
      <c r="T18" s="8">
        <f>IF(ISBLANK(K18),"",IF(O18&gt;Q18,INT(O18/Q18+1),"OK "))</f>
        <v>3</v>
      </c>
      <c r="V18" t="str">
        <f>IF(ISBLANK(K18),"",MID(B18,1,W18-LEN(RIGHT(MID(B18,1,W18),LEN(MID(B18,1,W18))-SEARCH("§",SUBSTITUTE(B18," ","§",LEN(MID(B18,1,W18))-LEN(SUBSTITUTE(MID(B18,1,W18)," ",""))))))))</f>
        <v xml:space="preserve">Cuire les fèves à l'anglaise les égoutter EXEMPLE </v>
      </c>
      <c r="W18">
        <v>50</v>
      </c>
      <c r="X18">
        <f>LEN(V18)</f>
        <v>50</v>
      </c>
      <c r="Y18" t="str">
        <f>IF(ISBLANK(K18),"","Caractères")</f>
        <v>Caractères</v>
      </c>
      <c r="AA18" t="str" cm="1">
        <f t="array" ref="AA18">IF(ISBLANK(K18),"",LEFT(B18,MAX(IF(ISERROR(SEARCH(" ",LEFT(B18,AB18),ROW(OFFSET(INDIRECT("v14"),,,LEN(B18))))),0,SEARCH(" ",LEFT(B18,AB18),ROW(OFFSET(INDIRECT("v14"),,,LEN(B18))))))))</f>
        <v xml:space="preserve">Cuire les fèves à l'anglaise les égoutter EXEMPLE </v>
      </c>
      <c r="AB18">
        <v>50</v>
      </c>
      <c r="AC18">
        <f>LEN(AA18)</f>
        <v>50</v>
      </c>
      <c r="AD18" t="str">
        <f>IF(ISBLANK(K18),"","Caractères")</f>
        <v>Caractères</v>
      </c>
      <c r="AF18" t="str" cm="1">
        <f t="array" ref="AF18">IF(ISBLANK(K18),"",LEFT(B18,MIN(AG18,SUMPRODUCT(MAX((MID(B18,ROW(INDIRECT("1:"&amp;AG18)),1)=" ")*(ROW(INDIRECT("1:"&amp;AG18))))))))</f>
        <v xml:space="preserve">Cuire les fèves à </v>
      </c>
      <c r="AG18">
        <v>22</v>
      </c>
      <c r="AH18">
        <f>LEN(AF18)</f>
        <v>18</v>
      </c>
      <c r="AI18" t="str">
        <f>IF(ISBLANK(K18),"","Caractères")</f>
        <v>Caractères</v>
      </c>
      <c r="AK18" t="str">
        <v>DROITE(B18;NBCAR(B18)-AM18)</v>
      </c>
      <c r="AL18" t="str">
        <f>RIGHT(B18,LEN(B18)-AM18)</f>
        <v>fèves à l'anglaise les égoutter</v>
      </c>
      <c r="AM18">
        <v>210</v>
      </c>
      <c r="AN18">
        <f>LEN(AL18)</f>
        <v>31</v>
      </c>
      <c r="AO18" t="str">
        <f>IF(ISBLANK(K18),"","Caractères")</f>
        <v>Caractères</v>
      </c>
      <c r="AP18">
        <f>LEN(K18)</f>
        <v>328</v>
      </c>
      <c r="AQ18" t="str">
        <f>IF(ISBLANK(K18),"","Caractères")</f>
        <v>Caractères</v>
      </c>
    </row>
    <row r="19" ht="26.25" customHeight="1">
      <c r="B19" t="str">
        <f>IF(H19="","",UPPER(LEFT(H19,1))&amp;RIGHT(H19,LEN(H19)-1))</f>
        <v/>
      </c>
      <c r="E19" t="str">
        <f>SUBSTITUTE(K19,E$9,"")</f>
        <v/>
      </c>
      <c r="F19" t="str">
        <f>SUBSTITUTE(E19,F$9,"")</f>
        <v/>
      </c>
      <c r="G19" t="str">
        <f>SUBSTITUTE(F19,G$9,"")</f>
        <v/>
      </c>
      <c r="H19" t="str">
        <f>TRIM(I19)</f>
        <v/>
      </c>
      <c r="I19" t="str">
        <f>SUBSTITUTE(G19,C19,D19)</f>
        <v/>
      </c>
      <c r="J19" t="str">
        <v>.</v>
      </c>
      <c r="M19">
        <f>LEN(K19)</f>
        <v>0</v>
      </c>
      <c r="N19" t="str">
        <f>IF(ISBLANK(K19),"","Caractères")</f>
        <v/>
      </c>
      <c r="O19">
        <f>LEN(B19)</f>
        <v>0</v>
      </c>
      <c r="P19" t="str">
        <f>IF(ISBLANK(K19),"","Caractères")</f>
        <v/>
      </c>
      <c r="R19" t="str">
        <f>IF(ISBLANK(K19),"",IF(O19&gt;Q19,(O19-Q19&amp;" caractères de trop."),"Ok moins de "&amp;Q19))</f>
        <v/>
      </c>
      <c r="S19" t="str">
        <f>IF(ISBLANK(K19),"",IF(O19=Q19,"Ok",IF(O19&lt;Q19,"Ok","répartissez votre texte sur")))</f>
        <v/>
      </c>
      <c r="T19" s="8" t="str">
        <f>IF(ISBLANK(K19),"",IF(O19&gt;Q19,INT(O19/Q19+1),"OK "))</f>
        <v/>
      </c>
      <c r="V19" t="str">
        <f>IF(ISBLANK(K19),"",MID(B19,1,W19-LEN(RIGHT(MID(B19,1,W19),LEN(MID(B19,1,W19))-SEARCH("§",SUBSTITUTE(B19," ","§",LEN(MID(B19,1,W19))-LEN(SUBSTITUTE(MID(B19,1,W19)," ",""))))))))</f>
        <v/>
      </c>
      <c r="W19">
        <v>50</v>
      </c>
      <c r="X19">
        <f>LEN(V19)</f>
        <v>0</v>
      </c>
      <c r="Y19" t="str">
        <f>IF(ISBLANK(K19),"","Caractères")</f>
        <v/>
      </c>
      <c r="AA19" t="str" cm="1">
        <f t="array" ref="AA19">IF(ISBLANK(K19),"",LEFT(B19,MAX(IF(ISERROR(SEARCH(" ",LEFT(B19,AB19),ROW(OFFSET(INDIRECT("v14"),,,LEN(B19))))),0,SEARCH(" ",LEFT(B19,AB19),ROW(OFFSET(INDIRECT("v14"),,,LEN(B19))))))))</f>
        <v/>
      </c>
      <c r="AB19">
        <v>50</v>
      </c>
      <c r="AC19">
        <f>LEN(AA19)</f>
        <v>0</v>
      </c>
      <c r="AD19" t="str">
        <f>IF(ISBLANK(K19),"","Caractères")</f>
        <v/>
      </c>
      <c r="AF19" t="str" cm="1">
        <f t="array" ref="AF19">IF(ISBLANK(K19),"",LEFT(B19,MIN(AG19,SUMPRODUCT(MAX((MID(B19,ROW(INDIRECT("1:"&amp;AG19)),1)=" ")*(ROW(INDIRECT("1:"&amp;AG19))))))))</f>
        <v/>
      </c>
      <c r="AG19">
        <v>23</v>
      </c>
      <c r="AH19">
        <f>LEN(AF19)</f>
        <v>0</v>
      </c>
      <c r="AI19" t="str">
        <f>IF(ISBLANK(K19),"","Caractères")</f>
        <v/>
      </c>
      <c r="AN19">
        <f>LEN(AL19)</f>
        <v>0</v>
      </c>
      <c r="AO19" t="str">
        <f>IF(ISBLANK(K19),"","Caractères")</f>
        <v/>
      </c>
    </row>
    <row r="20" ht="26.25" customHeight="1">
      <c r="B20" t="str">
        <f>IF(H20="","",UPPER(LEFT(H20,1))&amp;RIGHT(H20,LEN(H20)-1))</f>
        <v>Lait</v>
      </c>
      <c r="C20" t="str">
        <v>1. litre de</v>
      </c>
      <c r="E20" t="str">
        <f>SUBSTITUTE(K20,E$9,"")</f>
        <v>1. litre de lait</v>
      </c>
      <c r="F20" t="str">
        <f>SUBSTITUTE(E20,F$9,"")</f>
        <v>1. litre de lait</v>
      </c>
      <c r="G20" t="str">
        <f>SUBSTITUTE(F20,G$9,"")</f>
        <v>1. litre de lait</v>
      </c>
      <c r="H20" t="str">
        <f>TRIM(I20)</f>
        <v>lait</v>
      </c>
      <c r="I20" t="str">
        <f>SUBSTITUTE(G20,C20,D20)</f>
        <v xml:space="preserve"> lait</v>
      </c>
      <c r="J20" t="str">
        <v>.</v>
      </c>
      <c r="K20" s="7" t="str">
        <v>1. litre de lait</v>
      </c>
      <c r="M20">
        <f>LEN(K20)</f>
        <v>16</v>
      </c>
      <c r="N20" t="str">
        <f>IF(ISBLANK(K20),"","Caractères")</f>
        <v>Caractères</v>
      </c>
      <c r="O20">
        <f>LEN(B20)</f>
        <v>4</v>
      </c>
      <c r="P20" t="str">
        <f>IF(ISBLANK(K20),"","Caractères")</f>
        <v>Caractères</v>
      </c>
      <c r="Q20">
        <v>255</v>
      </c>
      <c r="R20" t="str">
        <f>IF(ISBLANK(K20),"",IF(O20&gt;Q20,(O20-Q20&amp;" caractères de trop."),"Ok moins de "&amp;Q20))</f>
        <v>Ok moins de 255</v>
      </c>
      <c r="S20" t="str">
        <f>IF(ISBLANK(K20),"",IF(O20=Q20,"Ok",IF(O20&lt;Q20,"Ok","répartissez votre texte sur")))</f>
        <v>Ok</v>
      </c>
      <c r="T20" s="8" t="str">
        <f>IF(ISBLANK(K20),"",IF(O20&gt;Q20,INT(O20/Q20+1),"OK "))</f>
        <v xml:space="preserve">OK </v>
      </c>
      <c r="V20" t="e">
        <f>IF(ISBLANK(K20),"",MID(B20,1,W20-LEN(RIGHT(MID(B20,1,W20),LEN(MID(B20,1,W20))-SEARCH("§",SUBSTITUTE(B20," ","§",LEN(MID(B20,1,W20))-LEN(SUBSTITUTE(MID(B20,1,W20)," ",""))))))))</f>
        <v>#VALUE!</v>
      </c>
      <c r="W20">
        <v>50</v>
      </c>
      <c r="X20" t="e">
        <f>LEN(V20)</f>
        <v>#VALUE!</v>
      </c>
      <c r="Y20" t="str">
        <f>IF(ISBLANK(K20),"","Caractères")</f>
        <v>Caractères</v>
      </c>
      <c r="AA20" t="str" cm="1">
        <f t="array" ref="AA20">IF(ISBLANK(K20),"",LEFT(B20,MAX(IF(ISERROR(SEARCH(" ",LEFT(B20,AB20),ROW(OFFSET(INDIRECT("v14"),,,LEN(B20))))),0,SEARCH(" ",LEFT(B20,AB20),ROW(OFFSET(INDIRECT("v14"),,,LEN(B20))))))))</f>
        <v/>
      </c>
      <c r="AB20">
        <v>50</v>
      </c>
      <c r="AC20">
        <f>LEN(AA20)</f>
        <v>0</v>
      </c>
      <c r="AD20" t="str">
        <f>IF(ISBLANK(K20),"","Caractères")</f>
        <v>Caractères</v>
      </c>
      <c r="AF20" t="str" cm="1">
        <f t="array" ref="AF20">IF(ISBLANK(K20),"",LEFT(B20,MIN(AG20,SUMPRODUCT(MAX((MID(B20,ROW(INDIRECT("1:"&amp;AG20)),1)=" ")*(ROW(INDIRECT("1:"&amp;AG20))))))))</f>
        <v/>
      </c>
      <c r="AG20">
        <v>24</v>
      </c>
      <c r="AH20">
        <f>LEN(AF20)</f>
        <v>0</v>
      </c>
      <c r="AI20" t="str">
        <f>IF(ISBLANK(K20),"","Caractères")</f>
        <v>Caractères</v>
      </c>
      <c r="AK20" s="7" t="str">
        <v>Source du Net pour les formules - cliquez sur le lien</v>
      </c>
      <c r="AN20">
        <f>LEN(AL20)</f>
        <v>0</v>
      </c>
      <c r="AO20" t="str">
        <f>IF(ISBLANK(K20),"","Caractères")</f>
        <v>Caractères</v>
      </c>
    </row>
    <row r="21" ht="26.25" customHeight="1">
      <c r="B21" t="str">
        <f>IF(H21="","",UPPER(LEFT(H21,1))&amp;RIGHT(H21,LEN(H21)-1))</f>
        <v>Pain sec (avec le moins de croute colorée possible)</v>
      </c>
      <c r="C21" t="str">
        <v>0.500 kg de</v>
      </c>
      <c r="E21" t="str">
        <f>SUBSTITUTE(K21,E$9,"")</f>
        <v>0.500 kg de pain sec (avec le moins de croute colorée possible)</v>
      </c>
      <c r="F21" t="str">
        <f>SUBSTITUTE(E21,F$9,"")</f>
        <v>0.500 kg de pain sec (avec le moins de croute colorée possible)</v>
      </c>
      <c r="G21" t="str">
        <f>SUBSTITUTE(F21,G$9,"")</f>
        <v>0.500 kg de pain sec (avec le moins de croute colorée possible)</v>
      </c>
      <c r="H21" t="str">
        <f>TRIM(I21)</f>
        <v>pain sec (avec le moins de croute colorée possible)</v>
      </c>
      <c r="I21" t="str">
        <f>SUBSTITUTE(G21,C21,D21)</f>
        <v xml:space="preserve"> pain sec (avec le moins de croute colorée possible)</v>
      </c>
      <c r="J21" t="str">
        <v>.</v>
      </c>
      <c r="K21" s="7" t="str">
        <v>0.500 kg de pain sec (avec le moins de croute colorée possible)</v>
      </c>
      <c r="M21">
        <f>LEN(K21)</f>
        <v>63</v>
      </c>
      <c r="N21" t="str">
        <f>IF(ISBLANK(K21),"","Caractères")</f>
        <v>Caractères</v>
      </c>
      <c r="O21">
        <f>LEN(B21)</f>
        <v>51</v>
      </c>
      <c r="P21" t="str">
        <f>IF(ISBLANK(K21),"","Caractères")</f>
        <v>Caractères</v>
      </c>
      <c r="Q21">
        <v>255</v>
      </c>
      <c r="R21" t="str">
        <f>IF(ISBLANK(K21),"",IF(O21&gt;Q21,(O21-Q21&amp;" caractères de trop."),"Ok moins de "&amp;Q21))</f>
        <v>Ok moins de 255</v>
      </c>
      <c r="S21" t="str">
        <f>IF(ISBLANK(K21),"",IF(O21=Q21,"Ok",IF(O21&lt;Q21,"Ok","répartissez votre texte sur")))</f>
        <v>Ok</v>
      </c>
      <c r="T21" s="8" t="str">
        <f>IF(ISBLANK(K21),"",IF(O21&gt;Q21,INT(O21/Q21+1),"OK "))</f>
        <v xml:space="preserve">OK </v>
      </c>
      <c r="V21" t="str">
        <f>IF(ISBLANK(K21),"",MID(B21,1,W21-LEN(RIGHT(MID(B21,1,W21),LEN(MID(B21,1,W21))-SEARCH("§",SUBSTITUTE(B21," ","§",LEN(MID(B21,1,W21))-LEN(SUBSTITUTE(MID(B21,1,W21)," ",""))))))))</f>
        <v xml:space="preserve">Pain sec (avec le moins de croute colorée </v>
      </c>
      <c r="W21">
        <v>50</v>
      </c>
      <c r="X21">
        <f>LEN(V21)</f>
        <v>42</v>
      </c>
      <c r="Y21" t="str">
        <f>IF(ISBLANK(K21),"","Caractères")</f>
        <v>Caractères</v>
      </c>
      <c r="AA21" t="str" cm="1">
        <f t="array" ref="AA21">IF(ISBLANK(K21),"",LEFT(B21,MAX(IF(ISERROR(SEARCH(" ",LEFT(B21,AB21),ROW(OFFSET(INDIRECT("v14"),,,LEN(B21))))),0,SEARCH(" ",LEFT(B21,AB21),ROW(OFFSET(INDIRECT("v14"),,,LEN(B21))))))))</f>
        <v xml:space="preserve">Pain sec (avec le moins de croute colorée </v>
      </c>
      <c r="AB21">
        <v>50</v>
      </c>
      <c r="AC21">
        <f>LEN(AA21)</f>
        <v>42</v>
      </c>
      <c r="AD21" t="str">
        <f>IF(ISBLANK(K21),"","Caractères")</f>
        <v>Caractères</v>
      </c>
      <c r="AF21" t="str" cm="1">
        <f t="array" ref="AF21">IF(ISBLANK(K21),"",LEFT(B21,MIN(AG21,SUMPRODUCT(MAX((MID(B21,ROW(INDIRECT("1:"&amp;AG21)),1)=" ")*(ROW(INDIRECT("1:"&amp;AG21))))))))</f>
        <v xml:space="preserve">Pain sec (avec le moins </v>
      </c>
      <c r="AG21">
        <v>25</v>
      </c>
      <c r="AH21">
        <f>LEN(AF21)</f>
        <v>24</v>
      </c>
      <c r="AI21" t="str">
        <f>IF(ISBLANK(K21),"","Caractères")</f>
        <v>Caractères</v>
      </c>
      <c r="AK21" s="7" t="str">
        <v>Bonjour le forum,chaque cellule de la colonne A contient une chêne de plus de 50 caractères.mon but est de les fractionner de sort d'avoir 3 colonne B, C et D</v>
      </c>
    </row>
    <row r="22" ht="26.25" customHeight="1">
      <c r="B22" t="str">
        <f>IF(H22="","",UPPER(LEFT(H22,1))&amp;RIGHT(H22,LEN(H22)-1))</f>
        <v>Œufs</v>
      </c>
      <c r="C22">
        <v>2</v>
      </c>
      <c r="E22" t="str">
        <f>SUBSTITUTE(K22,E$9,"")</f>
        <v>2 œufs</v>
      </c>
      <c r="F22" t="str">
        <f>SUBSTITUTE(E22,F$9,"")</f>
        <v>2 œufs</v>
      </c>
      <c r="G22" t="str">
        <f>SUBSTITUTE(F22,G$9,"")</f>
        <v>2 œufs</v>
      </c>
      <c r="H22" t="str">
        <f>TRIM(I22)</f>
        <v>œufs</v>
      </c>
      <c r="I22" t="str">
        <f>SUBSTITUTE(G22,C22,D22)</f>
        <v xml:space="preserve"> œufs</v>
      </c>
      <c r="J22" t="str">
        <v>.</v>
      </c>
      <c r="K22" s="7" t="str">
        <v>2 œufs</v>
      </c>
      <c r="M22">
        <f>LEN(K22)</f>
        <v>6</v>
      </c>
      <c r="N22" t="str">
        <f>IF(ISBLANK(K22),"","Caractères")</f>
        <v>Caractères</v>
      </c>
      <c r="O22">
        <f>LEN(B22)</f>
        <v>4</v>
      </c>
      <c r="P22" t="str">
        <f>IF(ISBLANK(K22),"","Caractères")</f>
        <v>Caractères</v>
      </c>
      <c r="Q22">
        <v>255</v>
      </c>
      <c r="R22" t="str">
        <f>IF(ISBLANK(K22),"",IF(O22&gt;Q22,(O22-Q22&amp;" caractères de trop."),"Ok moins de "&amp;Q22))</f>
        <v>Ok moins de 255</v>
      </c>
      <c r="S22" t="str">
        <f>IF(ISBLANK(K22),"",IF(O22=Q22,"Ok",IF(O22&lt;Q22,"Ok","répartissez votre texte sur")))</f>
        <v>Ok</v>
      </c>
      <c r="T22" s="8" t="str">
        <f>IF(ISBLANK(K22),"",IF(O22&gt;Q22,INT(O22/Q22+1),"OK "))</f>
        <v xml:space="preserve">OK </v>
      </c>
      <c r="V22" t="e">
        <f>IF(ISBLANK(K22),"",MID(B22,1,W22-LEN(RIGHT(MID(B22,1,W22),LEN(MID(B22,1,W22))-SEARCH("§",SUBSTITUTE(B22," ","§",LEN(MID(B22,1,W22))-LEN(SUBSTITUTE(MID(B22,1,W22)," ",""))))))))</f>
        <v>#VALUE!</v>
      </c>
      <c r="W22">
        <v>50</v>
      </c>
      <c r="X22" t="e">
        <f>LEN(V22)</f>
        <v>#VALUE!</v>
      </c>
      <c r="Y22" t="str">
        <f>IF(ISBLANK(K22),"","Caractères")</f>
        <v>Caractères</v>
      </c>
      <c r="AA22" t="str" cm="1">
        <f t="array" ref="AA22">IF(ISBLANK(K22),"",LEFT(B22,MAX(IF(ISERROR(SEARCH(" ",LEFT(B22,AB22),ROW(OFFSET(INDIRECT("v14"),,,LEN(B22))))),0,SEARCH(" ",LEFT(B22,AB22),ROW(OFFSET(INDIRECT("v14"),,,LEN(B22))))))))</f>
        <v/>
      </c>
      <c r="AB22">
        <v>50</v>
      </c>
      <c r="AC22">
        <f>LEN(AA22)</f>
        <v>0</v>
      </c>
      <c r="AD22" t="str">
        <f>IF(ISBLANK(K22),"","Caractères")</f>
        <v>Caractères</v>
      </c>
      <c r="AF22" t="str" cm="1">
        <f t="array" ref="AF22">IF(ISBLANK(K22),"",LEFT(B22,MIN(AG22,SUMPRODUCT(MAX((MID(B22,ROW(INDIRECT("1:"&amp;AG22)),1)=" ")*(ROW(INDIRECT("1:"&amp;AG22))))))))</f>
        <v/>
      </c>
      <c r="AG22">
        <v>26</v>
      </c>
      <c r="AH22">
        <f>LEN(AF22)</f>
        <v>0</v>
      </c>
      <c r="AI22" t="str">
        <f>IF(ISBLANK(K22),"","Caractères")</f>
        <v>Caractères</v>
      </c>
      <c r="AK22" s="7" t="str">
        <v xml:space="preserve">Colonne B: les 16 premiers caractères précédés par le signe "-" Colonne C: les 15 caractères qui suivent "du 17 au 31" précédés par le signe "-" Colonne D: </v>
      </c>
    </row>
    <row r="23" ht="26.25" customHeight="1">
      <c r="B23" t="str">
        <f>IF(H23="","",UPPER(LEFT(H23,1))&amp;RIGHT(H23,LEN(H23)-1))</f>
        <v>Noisette en poudre</v>
      </c>
      <c r="C23" t="str">
        <v xml:space="preserve">100 g </v>
      </c>
      <c r="E23" t="str">
        <f>SUBSTITUTE(K23,E$9,"")</f>
        <v>100 g Noisette en poudre</v>
      </c>
      <c r="F23" t="str">
        <f>SUBSTITUTE(E23,F$9,"")</f>
        <v>100 g Noisette en poudre</v>
      </c>
      <c r="G23" t="str">
        <f>SUBSTITUTE(F23,G$9,"")</f>
        <v>100 g Noisette en poudre</v>
      </c>
      <c r="H23" t="str">
        <f>TRIM(I23)</f>
        <v>Noisette en poudre</v>
      </c>
      <c r="I23" t="str">
        <f>SUBSTITUTE(G23,C23,D23)</f>
        <v>Noisette en poudre</v>
      </c>
      <c r="J23" t="str">
        <v>.</v>
      </c>
      <c r="K23" s="7" t="str">
        <v>100 g Noisette en poudre</v>
      </c>
      <c r="M23">
        <f>LEN(K23)</f>
        <v>24</v>
      </c>
      <c r="N23" t="str">
        <f>IF(ISBLANK(K23),"","Caractères")</f>
        <v>Caractères</v>
      </c>
      <c r="O23">
        <f>LEN(B23)</f>
        <v>18</v>
      </c>
      <c r="P23" t="str">
        <f>IF(ISBLANK(K23),"","Caractères")</f>
        <v>Caractères</v>
      </c>
      <c r="Q23">
        <v>255</v>
      </c>
      <c r="R23" t="str">
        <f>IF(ISBLANK(K23),"",IF(O23&gt;Q23,(O23-Q23&amp;" caractères de trop."),"Ok moins de "&amp;Q23))</f>
        <v>Ok moins de 255</v>
      </c>
      <c r="S23" t="str">
        <f>IF(ISBLANK(K23),"",IF(O23=Q23,"Ok",IF(O23&lt;Q23,"Ok","répartissez votre texte sur")))</f>
        <v>Ok</v>
      </c>
      <c r="T23" s="8" t="str">
        <f>IF(ISBLANK(K23),"",IF(O23&gt;Q23,INT(O23/Q23+1),"OK "))</f>
        <v xml:space="preserve">OK </v>
      </c>
      <c r="V23" t="str">
        <f>IF(ISBLANK(K23),"",MID(B23,1,W23-LEN(RIGHT(MID(B23,1,W23),LEN(MID(B23,1,W23))-SEARCH("§",SUBSTITUTE(B23," ","§",LEN(MID(B23,1,W23))-LEN(SUBSTITUTE(MID(B23,1,W23)," ",""))))))))</f>
        <v>Noisette en poudre</v>
      </c>
      <c r="W23">
        <v>50</v>
      </c>
      <c r="X23">
        <f>LEN(V23)</f>
        <v>18</v>
      </c>
      <c r="Y23" t="str">
        <f>IF(ISBLANK(K23),"","Caractères")</f>
        <v>Caractères</v>
      </c>
      <c r="AA23" t="str" cm="1">
        <f t="array" ref="AA23">IF(ISBLANK(K23),"",LEFT(B23,MAX(IF(ISERROR(SEARCH(" ",LEFT(B23,AB23),ROW(OFFSET(INDIRECT("v14"),,,LEN(B23))))),0,SEARCH(" ",LEFT(B23,AB23),ROW(OFFSET(INDIRECT("v14"),,,LEN(B23))))))))</f>
        <v/>
      </c>
      <c r="AB23">
        <v>50</v>
      </c>
      <c r="AC23">
        <f>LEN(AA23)</f>
        <v>0</v>
      </c>
      <c r="AD23" t="str">
        <f>IF(ISBLANK(K23),"","Caractères")</f>
        <v>Caractères</v>
      </c>
      <c r="AF23" t="str" cm="1">
        <f t="array" ref="AF23">IF(ISBLANK(K23),"",LEFT(B23,MIN(AG23,SUMPRODUCT(MAX((MID(B23,ROW(INDIRECT("1:"&amp;AG23)),1)=" ")*(ROW(INDIRECT("1:"&amp;AG23))))))))</f>
        <v xml:space="preserve">Noisette en </v>
      </c>
      <c r="AG23">
        <v>27</v>
      </c>
      <c r="AH23">
        <f>LEN(AF23)</f>
        <v>12</v>
      </c>
      <c r="AI23" t="str">
        <f>IF(ISBLANK(K23),"","Caractères")</f>
        <v>Caractères</v>
      </c>
      <c r="AK23" s="7" t="str">
        <v>les reste des caracteres de la cellule A.</v>
      </c>
    </row>
    <row r="24" ht="26.25" customHeight="1">
      <c r="B24" t="str">
        <f>IF(H24="","",UPPER(LEFT(H24,1))&amp;RIGHT(H24,LEN(H24)-1))</f>
        <v>1 banane</v>
      </c>
      <c r="C24" t="str">
        <v>et demi</v>
      </c>
      <c r="E24" t="str">
        <f>SUBSTITUTE(K24,E$9,"")</f>
        <v>1  banane et demi</v>
      </c>
      <c r="F24" t="str">
        <f>SUBSTITUTE(E24,F$9,"")</f>
        <v>1  banane et demi</v>
      </c>
      <c r="G24" t="str">
        <f>SUBSTITUTE(F24,G$9,"")</f>
        <v>1  banane et demi</v>
      </c>
      <c r="H24" t="str">
        <f>TRIM(I24)</f>
        <v>1 banane</v>
      </c>
      <c r="I24" t="str">
        <f>SUBSTITUTE(G24,C24,D24)</f>
        <v xml:space="preserve">1  banane </v>
      </c>
      <c r="J24" t="str">
        <v>.</v>
      </c>
      <c r="K24" s="7" t="str">
        <v>1  banane et demi</v>
      </c>
      <c r="M24">
        <f>LEN(K24)</f>
        <v>17</v>
      </c>
      <c r="N24" t="str">
        <f>IF(ISBLANK(K24),"","Caractères")</f>
        <v>Caractères</v>
      </c>
      <c r="O24">
        <f>LEN(B24)</f>
        <v>8</v>
      </c>
      <c r="P24" t="str">
        <f>IF(ISBLANK(K24),"","Caractères")</f>
        <v>Caractères</v>
      </c>
      <c r="Q24">
        <v>255</v>
      </c>
      <c r="R24" t="str">
        <f>IF(ISBLANK(K24),"",IF(O24&gt;Q24,(O24-Q24&amp;" caractères de trop."),"Ok moins de "&amp;Q24))</f>
        <v>Ok moins de 255</v>
      </c>
      <c r="S24" t="str">
        <f>IF(ISBLANK(K24),"",IF(O24=Q24,"Ok",IF(O24&lt;Q24,"Ok","répartissez votre texte sur")))</f>
        <v>Ok</v>
      </c>
      <c r="T24" s="8" t="str">
        <f>IF(ISBLANK(K24),"",IF(O24&gt;Q24,INT(O24/Q24+1),"OK "))</f>
        <v xml:space="preserve">OK </v>
      </c>
      <c r="V24" t="str">
        <f>IF(ISBLANK(K24),"",MID(B24,1,W24-LEN(RIGHT(MID(B24,1,W24),LEN(MID(B24,1,W24))-SEARCH("§",SUBSTITUTE(B24," ","§",LEN(MID(B24,1,W24))-LEN(SUBSTITUTE(MID(B24,1,W24)," ",""))))))))</f>
        <v>1 banane</v>
      </c>
      <c r="W24">
        <v>50</v>
      </c>
      <c r="X24">
        <f>LEN(V24)</f>
        <v>8</v>
      </c>
      <c r="Y24" t="str">
        <f>IF(ISBLANK(K24),"","Caractères")</f>
        <v>Caractères</v>
      </c>
      <c r="AA24" t="str" cm="1">
        <f t="array" ref="AA24">IF(ISBLANK(K24),"",LEFT(B24,MAX(IF(ISERROR(SEARCH(" ",LEFT(B24,AB24),ROW(OFFSET(INDIRECT("v14"),,,LEN(B24))))),0,SEARCH(" ",LEFT(B24,AB24),ROW(OFFSET(INDIRECT("v14"),,,LEN(B24))))))))</f>
        <v/>
      </c>
      <c r="AB24">
        <v>50</v>
      </c>
      <c r="AC24">
        <f>LEN(AA24)</f>
        <v>0</v>
      </c>
      <c r="AD24" t="str">
        <f>IF(ISBLANK(K24),"","Caractères")</f>
        <v>Caractères</v>
      </c>
      <c r="AF24" t="str" cm="1">
        <f t="array" ref="AF24">IF(ISBLANK(K24),"",LEFT(B24,MIN(AG24,SUMPRODUCT(MAX((MID(B24,ROW(INDIRECT("1:"&amp;AG24)),1)=" ")*(ROW(INDIRECT("1:"&amp;AG24))))))))</f>
        <v xml:space="preserve">1 </v>
      </c>
      <c r="AG24">
        <v>28</v>
      </c>
      <c r="AH24">
        <f>LEN(AF24)</f>
        <v>2</v>
      </c>
      <c r="AI24" t="str">
        <f>IF(ISBLANK(K24),"","Caractères")</f>
        <v>Caractères</v>
      </c>
      <c r="AK24" s="7" t="str">
        <v>Exemple: 001430010606201018839040003715201011988BOUS devient : -0014300106062010 -188390400037152 01011988BOUS</v>
      </c>
    </row>
    <row r="25" ht="26.25" customHeight="1">
      <c r="B25" t="str">
        <f>IF(H25="","",UPPER(LEFT(H25,1))&amp;RIGHT(H25,LEN(H25)-1))</f>
        <v/>
      </c>
      <c r="E25" t="str">
        <f>SUBSTITUTE(K25,E$9,"")</f>
        <v/>
      </c>
      <c r="F25" t="str">
        <f>SUBSTITUTE(E25,F$9,"")</f>
        <v/>
      </c>
      <c r="G25" t="str">
        <f>SUBSTITUTE(F25,G$9,"")</f>
        <v/>
      </c>
      <c r="H25" t="str">
        <f>TRIM(I25)</f>
        <v/>
      </c>
      <c r="I25" t="str">
        <f>SUBSTITUTE(G25,C25,D25)</f>
        <v/>
      </c>
      <c r="J25" t="str">
        <v>.</v>
      </c>
      <c r="M25">
        <f>LEN(K25)</f>
        <v>0</v>
      </c>
      <c r="N25" t="str">
        <f>IF(ISBLANK(K25),"","Caractères")</f>
        <v/>
      </c>
      <c r="O25">
        <f>LEN(B25)</f>
        <v>0</v>
      </c>
      <c r="P25" t="str">
        <f>IF(ISBLANK(K25),"","Caractères")</f>
        <v/>
      </c>
      <c r="Q25">
        <v>255</v>
      </c>
      <c r="R25" t="str">
        <f>IF(ISBLANK(K25),"",IF(O25&gt;Q25,(O25-Q25&amp;" caractères de trop."),"Ok moins de "&amp;Q25))</f>
        <v/>
      </c>
      <c r="S25" t="str">
        <f>IF(ISBLANK(K25),"",IF(O25=Q25,"Ok",IF(O25&lt;Q25,"Ok","répartissez votre texte sur")))</f>
        <v/>
      </c>
      <c r="T25" s="8" t="str">
        <f>IF(ISBLANK(K25),"",IF(O25&gt;Q25,INT(O25/Q25+1),"OK "))</f>
        <v/>
      </c>
      <c r="V25" t="str">
        <f>IF(ISBLANK(K25),"",MID(B25,1,W25-LEN(RIGHT(MID(B25,1,W25),LEN(MID(B25,1,W25))-SEARCH("§",SUBSTITUTE(B25," ","§",LEN(MID(B25,1,W25))-LEN(SUBSTITUTE(MID(B25,1,W25)," ",""))))))))</f>
        <v/>
      </c>
      <c r="W25">
        <v>50</v>
      </c>
      <c r="X25">
        <f>LEN(V25)</f>
        <v>0</v>
      </c>
      <c r="Y25" t="str">
        <f>IF(ISBLANK(K25),"","Caractères")</f>
        <v/>
      </c>
      <c r="AA25" t="str" cm="1">
        <f t="array" ref="AA25">IF(ISBLANK(K25),"",LEFT(B25,MAX(IF(ISERROR(SEARCH(" ",LEFT(B25,AB25),ROW(OFFSET(INDIRECT("v14"),,,LEN(B25))))),0,SEARCH(" ",LEFT(B25,AB25),ROW(OFFSET(INDIRECT("v14"),,,LEN(B25))))))))</f>
        <v/>
      </c>
      <c r="AB25">
        <v>50</v>
      </c>
      <c r="AC25">
        <f>LEN(AA25)</f>
        <v>0</v>
      </c>
      <c r="AD25" t="str">
        <f>IF(ISBLANK(K25),"","Caractères")</f>
        <v/>
      </c>
      <c r="AF25" t="str" cm="1">
        <f t="array" ref="AF25">IF(ISBLANK(K25),"",LEFT(B25,MIN(AG25,SUMPRODUCT(MAX((MID(B25,ROW(INDIRECT("1:"&amp;AG25)),1)=" ")*(ROW(INDIRECT("1:"&amp;AG25))))))))</f>
        <v/>
      </c>
      <c r="AG25">
        <v>29</v>
      </c>
      <c r="AH25">
        <f>LEN(AF25)</f>
        <v>0</v>
      </c>
      <c r="AI25" t="str">
        <f>IF(ISBLANK(K25),"","Caractères")</f>
        <v/>
      </c>
      <c r="AK25" s="7" t="str">
        <v>https://forum.excel-pratique.com/excel/fractionner-colonne-suivant-nombre-de-caracteres-t43147.html</v>
      </c>
    </row>
    <row r="26" ht="26.25" customHeight="1">
      <c r="B26" t="str">
        <f>IF(H26="","",UPPER(LEFT(H26,1))&amp;RIGHT(H26,LEN(H26)-1))</f>
        <v/>
      </c>
      <c r="E26" t="str">
        <f>SUBSTITUTE(K26,E$9,"")</f>
        <v/>
      </c>
      <c r="F26" t="str">
        <f>SUBSTITUTE(E26,F$9,"")</f>
        <v/>
      </c>
      <c r="G26" t="str">
        <f>SUBSTITUTE(F26,G$9,"")</f>
        <v/>
      </c>
      <c r="H26" t="str">
        <f>TRIM(I26)</f>
        <v/>
      </c>
      <c r="I26" t="str">
        <f>SUBSTITUTE(G26,C26,D26)</f>
        <v/>
      </c>
      <c r="J26" t="str">
        <v>.</v>
      </c>
      <c r="M26">
        <f>LEN(K26)</f>
        <v>0</v>
      </c>
      <c r="N26" t="str">
        <f>IF(ISBLANK(K26),"","Caractères")</f>
        <v/>
      </c>
      <c r="O26">
        <f>LEN(B26)</f>
        <v>0</v>
      </c>
      <c r="P26" t="str">
        <f>IF(ISBLANK(K26),"","Caractères")</f>
        <v/>
      </c>
      <c r="Q26">
        <v>255</v>
      </c>
      <c r="R26" t="str">
        <f>IF(ISBLANK(K26),"",IF(O26&gt;Q26,(O26-Q26&amp;" caractères de trop."),"Ok moins de "&amp;Q26))</f>
        <v/>
      </c>
      <c r="S26" t="str">
        <f>IF(ISBLANK(K26),"",IF(O26=Q26,"Ok",IF(O26&lt;Q26,"Ok","répartissez votre texte sur")))</f>
        <v/>
      </c>
      <c r="T26" s="8" t="str">
        <f>IF(ISBLANK(K26),"",IF(O26&gt;Q26,INT(O26/Q26+1),"OK "))</f>
        <v/>
      </c>
      <c r="V26" t="str">
        <f>IF(ISBLANK(K26),"",MID(B26,1,W26-LEN(RIGHT(MID(B26,1,W26),LEN(MID(B26,1,W26))-SEARCH("§",SUBSTITUTE(B26," ","§",LEN(MID(B26,1,W26))-LEN(SUBSTITUTE(MID(B26,1,W26)," ",""))))))))</f>
        <v/>
      </c>
      <c r="W26">
        <v>50</v>
      </c>
      <c r="X26">
        <f>LEN(V26)</f>
        <v>0</v>
      </c>
      <c r="Y26" t="str">
        <f>IF(ISBLANK(K26),"","Caractères")</f>
        <v/>
      </c>
      <c r="AA26" t="str" cm="1">
        <f t="array" ref="AA26">IF(ISBLANK(K26),"",LEFT(B26,MAX(IF(ISERROR(SEARCH(" ",LEFT(B26,AB26),ROW(OFFSET(INDIRECT("v14"),,,LEN(B26))))),0,SEARCH(" ",LEFT(B26,AB26),ROW(OFFSET(INDIRECT("v14"),,,LEN(B26))))))))</f>
        <v/>
      </c>
      <c r="AB26">
        <v>50</v>
      </c>
      <c r="AC26">
        <f>LEN(AA26)</f>
        <v>0</v>
      </c>
      <c r="AD26" t="str">
        <f>IF(ISBLANK(K26),"","Caractères")</f>
        <v/>
      </c>
      <c r="AF26" t="str" cm="1">
        <f t="array" ref="AF26">IF(ISBLANK(K26),"",LEFT(B26,MIN(AG26,SUMPRODUCT(MAX((MID(B26,ROW(INDIRECT("1:"&amp;AG26)),1)=" ")*(ROW(INDIRECT("1:"&amp;AG26))))))))</f>
        <v/>
      </c>
      <c r="AG26">
        <v>30</v>
      </c>
      <c r="AH26">
        <f>LEN(AF26)</f>
        <v>0</v>
      </c>
      <c r="AI26" t="str">
        <f>IF(ISBLANK(K26),"","Caractères")</f>
        <v/>
      </c>
      <c r="AN26">
        <f>LEN(AL26)</f>
        <v>0</v>
      </c>
      <c r="AO26" t="str">
        <f>IF(ISBLANK(K26),"","Caractères")</f>
        <v/>
      </c>
    </row>
    <row r="27" ht="26.25" customHeight="1">
      <c r="B27" t="str">
        <f>IF(H27="","",UPPER(LEFT(H27,1))&amp;RIGHT(H27,LEN(H27)-1))</f>
        <v/>
      </c>
      <c r="E27" t="str">
        <f>SUBSTITUTE(K27,E$9,"")</f>
        <v/>
      </c>
      <c r="F27" t="str">
        <f>SUBSTITUTE(E27,F$9,"")</f>
        <v/>
      </c>
      <c r="G27" t="str">
        <f>SUBSTITUTE(F27,G$9,"")</f>
        <v/>
      </c>
      <c r="H27" t="str">
        <f>TRIM(I27)</f>
        <v/>
      </c>
      <c r="I27" t="str">
        <f>SUBSTITUTE(G27,C27,D27)</f>
        <v/>
      </c>
      <c r="J27" t="str">
        <v>.</v>
      </c>
      <c r="M27">
        <f>LEN(K27)</f>
        <v>0</v>
      </c>
      <c r="N27" t="str">
        <f>IF(ISBLANK(K27),"","Caractères")</f>
        <v/>
      </c>
      <c r="O27">
        <f>LEN(B27)</f>
        <v>0</v>
      </c>
      <c r="P27" t="str">
        <f>IF(ISBLANK(K27),"","Caractères")</f>
        <v/>
      </c>
      <c r="Q27">
        <v>255</v>
      </c>
      <c r="R27" t="str">
        <f>IF(ISBLANK(K27),"",IF(O27&gt;Q27,(O27-Q27&amp;" caractères de trop."),"Ok moins de "&amp;Q27))</f>
        <v/>
      </c>
      <c r="S27" t="str">
        <f>IF(ISBLANK(K27),"",IF(O27=Q27,"Ok",IF(O27&lt;Q27,"Ok","répartissez votre texte sur")))</f>
        <v/>
      </c>
      <c r="T27" s="8" t="str">
        <f>IF(ISBLANK(K27),"",IF(O27&gt;Q27,INT(O27/Q27+1),"OK "))</f>
        <v/>
      </c>
      <c r="V27" t="str">
        <f>IF(ISBLANK(K27),"",MID(B27,1,W27-LEN(RIGHT(MID(B27,1,W27),LEN(MID(B27,1,W27))-SEARCH("§",SUBSTITUTE(B27," ","§",LEN(MID(B27,1,W27))-LEN(SUBSTITUTE(MID(B27,1,W27)," ",""))))))))</f>
        <v/>
      </c>
      <c r="W27">
        <v>50</v>
      </c>
      <c r="X27">
        <f>LEN(V27)</f>
        <v>0</v>
      </c>
      <c r="Y27" t="str">
        <f>IF(ISBLANK(K27),"","Caractères")</f>
        <v/>
      </c>
      <c r="AA27" t="str" cm="1">
        <f t="array" ref="AA27">IF(ISBLANK(K27),"",LEFT(B27,MAX(IF(ISERROR(SEARCH(" ",LEFT(B27,AB27),ROW(OFFSET(INDIRECT("v14"),,,LEN(B27))))),0,SEARCH(" ",LEFT(B27,AB27),ROW(OFFSET(INDIRECT("v14"),,,LEN(B27))))))))</f>
        <v/>
      </c>
      <c r="AB27">
        <v>50</v>
      </c>
      <c r="AC27">
        <f>LEN(AA27)</f>
        <v>0</v>
      </c>
      <c r="AD27" t="str">
        <f>IF(ISBLANK(K27),"","Caractères")</f>
        <v/>
      </c>
      <c r="AF27" t="str" cm="1">
        <f t="array" ref="AF27">IF(ISBLANK(K27),"",LEFT(B27,MIN(AG27,SUMPRODUCT(MAX((MID(B27,ROW(INDIRECT("1:"&amp;AG27)),1)=" ")*(ROW(INDIRECT("1:"&amp;AG27))))))))</f>
        <v/>
      </c>
      <c r="AG27">
        <v>31</v>
      </c>
      <c r="AH27">
        <f>LEN(AF27)</f>
        <v>0</v>
      </c>
      <c r="AI27" t="str">
        <f>IF(ISBLANK(K27),"","Caractères")</f>
        <v/>
      </c>
      <c r="AN27">
        <f>LEN(AL27)</f>
        <v>0</v>
      </c>
      <c r="AO27" t="str">
        <f>IF(ISBLANK(K27),"","Caractères")</f>
        <v/>
      </c>
    </row>
    <row r="28" ht="26.25" customHeight="1">
      <c r="B28" t="str">
        <f>IF(H28="","",UPPER(LEFT(H28,1))&amp;RIGHT(H28,LEN(H28)-1))</f>
        <v/>
      </c>
      <c r="E28" t="str">
        <f>SUBSTITUTE(K28,E$9,"")</f>
        <v/>
      </c>
      <c r="F28" t="str">
        <f>SUBSTITUTE(E28,F$9,"")</f>
        <v/>
      </c>
      <c r="G28" t="str">
        <f>SUBSTITUTE(F28,G$9,"")</f>
        <v/>
      </c>
      <c r="H28" t="str">
        <f>TRIM(I28)</f>
        <v/>
      </c>
      <c r="I28" t="str">
        <f>SUBSTITUTE(G28,C28,D28)</f>
        <v/>
      </c>
      <c r="J28" t="str">
        <v>.</v>
      </c>
      <c r="M28">
        <f>LEN(K28)</f>
        <v>0</v>
      </c>
      <c r="N28" t="str">
        <f>IF(ISBLANK(K28),"","Caractères")</f>
        <v/>
      </c>
      <c r="O28">
        <f>LEN(B28)</f>
        <v>0</v>
      </c>
      <c r="P28" t="str">
        <f>IF(ISBLANK(K28),"","Caractères")</f>
        <v/>
      </c>
      <c r="Q28">
        <v>255</v>
      </c>
      <c r="R28" t="str">
        <f>IF(ISBLANK(K28),"",IF(O28&gt;Q28,(O28-Q28&amp;" caractères de trop."),"Ok moins de "&amp;Q28))</f>
        <v/>
      </c>
      <c r="S28" t="str">
        <f>IF(ISBLANK(K28),"",IF(O28=Q28,"Ok",IF(O28&lt;Q28,"Ok","répartissez votre texte sur")))</f>
        <v/>
      </c>
      <c r="T28" s="8" t="str">
        <f>IF(ISBLANK(K28),"",IF(O28&gt;Q28,INT(O28/Q28+1),"OK "))</f>
        <v/>
      </c>
      <c r="V28" t="str">
        <f>IF(ISBLANK(K28),"",MID(B28,1,W28-LEN(RIGHT(MID(B28,1,W28),LEN(MID(B28,1,W28))-SEARCH("§",SUBSTITUTE(B28," ","§",LEN(MID(B28,1,W28))-LEN(SUBSTITUTE(MID(B28,1,W28)," ",""))))))))</f>
        <v/>
      </c>
      <c r="W28">
        <v>50</v>
      </c>
      <c r="X28">
        <f>LEN(V28)</f>
        <v>0</v>
      </c>
      <c r="Y28" t="str">
        <f>IF(ISBLANK(K28),"","Caractères")</f>
        <v/>
      </c>
      <c r="AA28" t="str" cm="1">
        <f t="array" ref="AA28">IF(ISBLANK(K28),"",LEFT(B28,MAX(IF(ISERROR(SEARCH(" ",LEFT(B28,AB28),ROW(OFFSET(INDIRECT("v14"),,,LEN(B28))))),0,SEARCH(" ",LEFT(B28,AB28),ROW(OFFSET(INDIRECT("v14"),,,LEN(B28))))))))</f>
        <v/>
      </c>
      <c r="AB28">
        <v>50</v>
      </c>
      <c r="AC28">
        <f>LEN(AA28)</f>
        <v>0</v>
      </c>
      <c r="AD28" t="str">
        <f>IF(ISBLANK(K28),"","Caractères")</f>
        <v/>
      </c>
      <c r="AF28" t="str" cm="1">
        <f t="array" ref="AF28">IF(ISBLANK(K28),"",LEFT(B28,MIN(AG28,SUMPRODUCT(MAX((MID(B28,ROW(INDIRECT("1:"&amp;AG28)),1)=" ")*(ROW(INDIRECT("1:"&amp;AG28))))))))</f>
        <v/>
      </c>
      <c r="AG28">
        <v>32</v>
      </c>
      <c r="AH28">
        <f>LEN(AF28)</f>
        <v>0</v>
      </c>
      <c r="AI28" t="str">
        <f>IF(ISBLANK(K28),"","Caractères")</f>
        <v/>
      </c>
      <c r="AN28">
        <f>LEN(AL28)</f>
        <v>0</v>
      </c>
      <c r="AO28" t="str">
        <f>IF(ISBLANK(K28),"","Caractères")</f>
        <v/>
      </c>
    </row>
    <row r="29" ht="26.25" customHeight="1">
      <c r="B29" t="str">
        <f>IF(H29="","",UPPER(LEFT(H29,1))&amp;RIGHT(H29,LEN(H29)-1))</f>
        <v/>
      </c>
      <c r="E29" t="str">
        <f>SUBSTITUTE(K29,E$9,"")</f>
        <v/>
      </c>
      <c r="F29" t="str">
        <f>SUBSTITUTE(E29,F$9,"")</f>
        <v/>
      </c>
      <c r="G29" t="str">
        <f>SUBSTITUTE(F29,G$9,"")</f>
        <v/>
      </c>
      <c r="H29" t="str">
        <f>TRIM(I29)</f>
        <v/>
      </c>
      <c r="I29" t="str">
        <f>SUBSTITUTE(G29,C29,D29)</f>
        <v/>
      </c>
      <c r="J29" t="str">
        <v>.</v>
      </c>
      <c r="M29">
        <f>LEN(K29)</f>
        <v>0</v>
      </c>
      <c r="N29" t="str">
        <f>IF(ISBLANK(K29),"","Caractères")</f>
        <v/>
      </c>
      <c r="O29">
        <f>LEN(B29)</f>
        <v>0</v>
      </c>
      <c r="P29" t="str">
        <f>IF(ISBLANK(K29),"","Caractères")</f>
        <v/>
      </c>
      <c r="Q29">
        <v>255</v>
      </c>
      <c r="R29" t="str">
        <f>IF(ISBLANK(K29),"",IF(O29&gt;Q29,(O29-Q29&amp;" caractères de trop."),"Ok moins de "&amp;Q29))</f>
        <v/>
      </c>
      <c r="S29" t="str">
        <f>IF(ISBLANK(K29),"",IF(O29=Q29,"Ok",IF(O29&lt;Q29,"Ok","répartissez votre texte sur")))</f>
        <v/>
      </c>
      <c r="T29" s="8" t="str">
        <f>IF(ISBLANK(K29),"",IF(O29&gt;Q29,INT(O29/Q29+1),"OK "))</f>
        <v/>
      </c>
      <c r="V29" t="str">
        <f>IF(ISBLANK(K29),"",MID(B29,1,W29-LEN(RIGHT(MID(B29,1,W29),LEN(MID(B29,1,W29))-SEARCH("§",SUBSTITUTE(B29," ","§",LEN(MID(B29,1,W29))-LEN(SUBSTITUTE(MID(B29,1,W29)," ",""))))))))</f>
        <v/>
      </c>
      <c r="W29">
        <v>50</v>
      </c>
      <c r="X29">
        <f>LEN(V29)</f>
        <v>0</v>
      </c>
      <c r="Y29" t="str">
        <f>IF(ISBLANK(K29),"","Caractères")</f>
        <v/>
      </c>
      <c r="AA29" t="str" cm="1">
        <f t="array" ref="AA29">IF(ISBLANK(K29),"",LEFT(B29,MAX(IF(ISERROR(SEARCH(" ",LEFT(B29,AB29),ROW(OFFSET(INDIRECT("v14"),,,LEN(B29))))),0,SEARCH(" ",LEFT(B29,AB29),ROW(OFFSET(INDIRECT("v14"),,,LEN(B29))))))))</f>
        <v/>
      </c>
      <c r="AB29">
        <v>50</v>
      </c>
      <c r="AC29">
        <f>LEN(AA29)</f>
        <v>0</v>
      </c>
      <c r="AD29" t="str">
        <f>IF(ISBLANK(K29),"","Caractères")</f>
        <v/>
      </c>
      <c r="AF29" t="str" cm="1">
        <f t="array" ref="AF29">IF(ISBLANK(K29),"",LEFT(B29,MIN(AG29,SUMPRODUCT(MAX((MID(B29,ROW(INDIRECT("1:"&amp;AG29)),1)=" ")*(ROW(INDIRECT("1:"&amp;AG29))))))))</f>
        <v/>
      </c>
      <c r="AG29">
        <v>33</v>
      </c>
      <c r="AH29">
        <f>LEN(AF29)</f>
        <v>0</v>
      </c>
      <c r="AI29" t="str">
        <f>IF(ISBLANK(K29),"","Caractères")</f>
        <v/>
      </c>
      <c r="AN29">
        <f>LEN(AL29)</f>
        <v>0</v>
      </c>
      <c r="AO29" t="str">
        <f>IF(ISBLANK(K29),"","Caractères")</f>
        <v/>
      </c>
    </row>
    <row r="30" ht="26.25" customHeight="1">
      <c r="B30" t="str">
        <f>IF(H30="","",UPPER(LEFT(H30,1))&amp;RIGHT(H30,LEN(H30)-1))</f>
        <v/>
      </c>
      <c r="E30" t="str">
        <f>SUBSTITUTE(K30,E$9,"")</f>
        <v/>
      </c>
      <c r="F30" t="str">
        <f>SUBSTITUTE(E30,F$9,"")</f>
        <v/>
      </c>
      <c r="G30" t="str">
        <f>SUBSTITUTE(F30,G$9,"")</f>
        <v/>
      </c>
      <c r="H30" t="str">
        <f>TRIM(I30)</f>
        <v/>
      </c>
      <c r="I30" t="str">
        <f>SUBSTITUTE(G30,C30,D30)</f>
        <v/>
      </c>
      <c r="J30" t="str">
        <v>.</v>
      </c>
      <c r="M30">
        <f>LEN(K30)</f>
        <v>0</v>
      </c>
      <c r="N30" t="str">
        <f>IF(ISBLANK(K30),"","Caractères")</f>
        <v/>
      </c>
      <c r="O30">
        <f>LEN(B30)</f>
        <v>0</v>
      </c>
      <c r="P30" t="str">
        <f>IF(ISBLANK(K30),"","Caractères")</f>
        <v/>
      </c>
      <c r="Q30">
        <v>255</v>
      </c>
      <c r="R30" t="str">
        <f>IF(ISBLANK(K30),"",IF(O30&gt;Q30,(O30-Q30&amp;" caractères de trop."),"Ok moins de "&amp;Q30))</f>
        <v/>
      </c>
      <c r="S30" t="str">
        <f>IF(ISBLANK(K30),"",IF(O30=Q30,"Ok",IF(O30&lt;Q30,"Ok","répartissez votre texte sur")))</f>
        <v/>
      </c>
      <c r="T30" s="8" t="str">
        <f>IF(ISBLANK(K30),"",IF(O30&gt;Q30,INT(O30/Q30+1),"OK "))</f>
        <v/>
      </c>
      <c r="V30" t="str">
        <f>IF(ISBLANK(K30),"",MID(B30,1,W30-LEN(RIGHT(MID(B30,1,W30),LEN(MID(B30,1,W30))-SEARCH("§",SUBSTITUTE(B30," ","§",LEN(MID(B30,1,W30))-LEN(SUBSTITUTE(MID(B30,1,W30)," ",""))))))))</f>
        <v/>
      </c>
      <c r="W30">
        <v>50</v>
      </c>
      <c r="X30">
        <f>LEN(V30)</f>
        <v>0</v>
      </c>
      <c r="Y30" t="str">
        <f>IF(ISBLANK(K30),"","Caractères")</f>
        <v/>
      </c>
      <c r="AA30" t="str" cm="1">
        <f t="array" ref="AA30">IF(ISBLANK(K30),"",LEFT(B30,MAX(IF(ISERROR(SEARCH(" ",LEFT(B30,AB30),ROW(OFFSET(INDIRECT("v14"),,,LEN(B30))))),0,SEARCH(" ",LEFT(B30,AB30),ROW(OFFSET(INDIRECT("v14"),,,LEN(B30))))))))</f>
        <v/>
      </c>
      <c r="AB30">
        <v>50</v>
      </c>
      <c r="AC30">
        <f>LEN(AA30)</f>
        <v>0</v>
      </c>
      <c r="AD30" t="str">
        <f>IF(ISBLANK(K30),"","Caractères")</f>
        <v/>
      </c>
      <c r="AF30" t="str" cm="1">
        <f t="array" ref="AF30">IF(ISBLANK(K30),"",LEFT(B30,MIN(AG30,SUMPRODUCT(MAX((MID(B30,ROW(INDIRECT("1:"&amp;AG30)),1)=" ")*(ROW(INDIRECT("1:"&amp;AG30))))))))</f>
        <v/>
      </c>
      <c r="AG30">
        <v>34</v>
      </c>
      <c r="AH30">
        <f>LEN(AF30)</f>
        <v>0</v>
      </c>
      <c r="AI30" t="str">
        <f>IF(ISBLANK(K30),"","Caractères")</f>
        <v/>
      </c>
      <c r="AN30">
        <f>LEN(AL30)</f>
        <v>0</v>
      </c>
      <c r="AO30" t="str">
        <f>IF(ISBLANK(K30),"","Caractères")</f>
        <v/>
      </c>
    </row>
    <row r="31" ht="26.25" customHeight="1">
      <c r="B31" t="str">
        <f>IF(H31="","",UPPER(LEFT(H31,1))&amp;RIGHT(H31,LEN(H31)-1))</f>
        <v/>
      </c>
      <c r="E31" t="str">
        <f>SUBSTITUTE(K31,E$9,"")</f>
        <v/>
      </c>
      <c r="F31" t="str">
        <f>SUBSTITUTE(E31,F$9,"")</f>
        <v/>
      </c>
      <c r="G31" t="str">
        <f>SUBSTITUTE(F31,G$9,"")</f>
        <v/>
      </c>
      <c r="H31" t="str">
        <f>TRIM(I31)</f>
        <v/>
      </c>
      <c r="I31" t="str">
        <f>SUBSTITUTE(G31,C31,D31)</f>
        <v/>
      </c>
      <c r="J31" t="str">
        <v>.</v>
      </c>
      <c r="M31">
        <f>LEN(K31)</f>
        <v>0</v>
      </c>
      <c r="N31" t="str">
        <f>IF(ISBLANK(K31),"","Caractères")</f>
        <v/>
      </c>
      <c r="O31">
        <f>LEN(B31)</f>
        <v>0</v>
      </c>
      <c r="P31" t="str">
        <f>IF(ISBLANK(K31),"","Caractères")</f>
        <v/>
      </c>
      <c r="Q31">
        <v>255</v>
      </c>
      <c r="R31" t="str">
        <f>IF(ISBLANK(K31),"",IF(O31&gt;Q31,(O31-Q31&amp;" caractères de trop."),"Ok moins de "&amp;Q31))</f>
        <v/>
      </c>
      <c r="S31" t="str">
        <f>IF(ISBLANK(K31),"",IF(O31=Q31,"Ok",IF(O31&lt;Q31,"Ok","répartissez votre texte sur")))</f>
        <v/>
      </c>
      <c r="T31" s="8" t="str">
        <f>IF(ISBLANK(K31),"",IF(O31&gt;Q31,INT(O31/Q31+1),"OK "))</f>
        <v/>
      </c>
      <c r="V31" t="str">
        <f>IF(ISBLANK(K31),"",MID(B31,1,W31-LEN(RIGHT(MID(B31,1,W31),LEN(MID(B31,1,W31))-SEARCH("§",SUBSTITUTE(B31," ","§",LEN(MID(B31,1,W31))-LEN(SUBSTITUTE(MID(B31,1,W31)," ",""))))))))</f>
        <v/>
      </c>
      <c r="W31">
        <v>50</v>
      </c>
      <c r="X31">
        <f>LEN(V31)</f>
        <v>0</v>
      </c>
      <c r="Y31" t="str">
        <f>IF(ISBLANK(K31),"","Caractères")</f>
        <v/>
      </c>
      <c r="AA31" t="str" cm="1">
        <f t="array" ref="AA31">IF(ISBLANK(K31),"",LEFT(B31,MAX(IF(ISERROR(SEARCH(" ",LEFT(B31,AB31),ROW(OFFSET(INDIRECT("v14"),,,LEN(B31))))),0,SEARCH(" ",LEFT(B31,AB31),ROW(OFFSET(INDIRECT("v14"),,,LEN(B31))))))))</f>
        <v/>
      </c>
      <c r="AB31">
        <v>50</v>
      </c>
      <c r="AC31">
        <f>LEN(AA31)</f>
        <v>0</v>
      </c>
      <c r="AD31" t="str">
        <f>IF(ISBLANK(K31),"","Caractères")</f>
        <v/>
      </c>
      <c r="AF31" t="str" cm="1">
        <f t="array" ref="AF31">IF(ISBLANK(K31),"",LEFT(B31,MIN(AG31,SUMPRODUCT(MAX((MID(B31,ROW(INDIRECT("1:"&amp;AG31)),1)=" ")*(ROW(INDIRECT("1:"&amp;AG31))))))))</f>
        <v/>
      </c>
      <c r="AG31">
        <v>35</v>
      </c>
      <c r="AH31">
        <f>LEN(AF31)</f>
        <v>0</v>
      </c>
      <c r="AI31" t="str">
        <f>IF(ISBLANK(K31),"","Caractères")</f>
        <v/>
      </c>
      <c r="AN31">
        <f>LEN(AL31)</f>
        <v>0</v>
      </c>
      <c r="AO31" t="str">
        <f>IF(ISBLANK(K31),"","Caractères")</f>
        <v/>
      </c>
    </row>
    <row r="32" ht="26.25" customHeight="1">
      <c r="B32" t="str">
        <f>IF(H32="","",UPPER(LEFT(H32,1))&amp;RIGHT(H32,LEN(H32)-1))</f>
        <v/>
      </c>
      <c r="E32" t="str">
        <f>SUBSTITUTE(K32,E$9,"")</f>
        <v/>
      </c>
      <c r="F32" t="str">
        <f>SUBSTITUTE(E32,F$9,"")</f>
        <v/>
      </c>
      <c r="G32" t="str">
        <f>SUBSTITUTE(F32,G$9,"")</f>
        <v/>
      </c>
      <c r="H32" t="str">
        <f>TRIM(I32)</f>
        <v/>
      </c>
      <c r="I32" t="str">
        <f>SUBSTITUTE(G32,C32,D32)</f>
        <v/>
      </c>
      <c r="J32" t="str">
        <v>.</v>
      </c>
      <c r="M32">
        <f>LEN(K32)</f>
        <v>0</v>
      </c>
      <c r="N32" t="str">
        <f>IF(ISBLANK(K32),"","Caractères")</f>
        <v/>
      </c>
      <c r="O32">
        <f>LEN(B32)</f>
        <v>0</v>
      </c>
      <c r="P32" t="str">
        <f>IF(ISBLANK(K32),"","Caractères")</f>
        <v/>
      </c>
      <c r="Q32">
        <v>255</v>
      </c>
      <c r="R32" t="str">
        <f>IF(ISBLANK(K32),"",IF(O32&gt;Q32,(O32-Q32&amp;" caractères de trop."),"Ok moins de "&amp;Q32))</f>
        <v/>
      </c>
      <c r="S32" t="str">
        <f>IF(ISBLANK(K32),"",IF(O32=Q32,"Ok",IF(O32&lt;Q32,"Ok","répartissez votre texte sur")))</f>
        <v/>
      </c>
      <c r="T32" s="8" t="str">
        <f>IF(ISBLANK(K32),"",IF(O32&gt;Q32,INT(O32/Q32+1),"OK "))</f>
        <v/>
      </c>
      <c r="V32" t="str">
        <f>IF(ISBLANK(K32),"",MID(B32,1,W32-LEN(RIGHT(MID(B32,1,W32),LEN(MID(B32,1,W32))-SEARCH("§",SUBSTITUTE(B32," ","§",LEN(MID(B32,1,W32))-LEN(SUBSTITUTE(MID(B32,1,W32)," ",""))))))))</f>
        <v/>
      </c>
      <c r="W32">
        <v>50</v>
      </c>
      <c r="X32">
        <f>LEN(V32)</f>
        <v>0</v>
      </c>
      <c r="Y32" t="str">
        <f>IF(ISBLANK(K32),"","Caractères")</f>
        <v/>
      </c>
      <c r="AA32" t="str" cm="1">
        <f t="array" ref="AA32">IF(ISBLANK(K32),"",LEFT(B32,MAX(IF(ISERROR(SEARCH(" ",LEFT(B32,AB32),ROW(OFFSET(INDIRECT("v14"),,,LEN(B32))))),0,SEARCH(" ",LEFT(B32,AB32),ROW(OFFSET(INDIRECT("v14"),,,LEN(B32))))))))</f>
        <v/>
      </c>
      <c r="AB32">
        <v>50</v>
      </c>
      <c r="AC32">
        <f>LEN(AA32)</f>
        <v>0</v>
      </c>
      <c r="AD32" t="str">
        <f>IF(ISBLANK(K32),"","Caractères")</f>
        <v/>
      </c>
      <c r="AF32" t="str" cm="1">
        <f t="array" ref="AF32">IF(ISBLANK(K32),"",LEFT(B32,MIN(AG32,SUMPRODUCT(MAX((MID(B32,ROW(INDIRECT("1:"&amp;AG32)),1)=" ")*(ROW(INDIRECT("1:"&amp;AG32))))))))</f>
        <v/>
      </c>
      <c r="AG32">
        <v>36</v>
      </c>
      <c r="AH32">
        <f>LEN(AF32)</f>
        <v>0</v>
      </c>
      <c r="AI32" t="str">
        <f>IF(ISBLANK(K32),"","Caractères")</f>
        <v/>
      </c>
      <c r="AN32">
        <f>LEN(AL32)</f>
        <v>0</v>
      </c>
      <c r="AO32" t="str">
        <f>IF(ISBLANK(K32),"","Caractères")</f>
        <v/>
      </c>
    </row>
    <row r="33" ht="26.25" customHeight="1">
      <c r="B33" t="str">
        <f>IF(H33="","",UPPER(LEFT(H33,1))&amp;RIGHT(H33,LEN(H33)-1))</f>
        <v/>
      </c>
      <c r="E33" t="str">
        <f>SUBSTITUTE(K33,E$9,"")</f>
        <v/>
      </c>
      <c r="F33" t="str">
        <f>SUBSTITUTE(E33,F$9,"")</f>
        <v/>
      </c>
      <c r="G33" t="str">
        <f>SUBSTITUTE(F33,G$9,"")</f>
        <v/>
      </c>
      <c r="H33" t="str">
        <f>TRIM(I33)</f>
        <v/>
      </c>
      <c r="I33" t="str">
        <f>SUBSTITUTE(G33,C33,D33)</f>
        <v/>
      </c>
      <c r="J33" t="str">
        <v>.</v>
      </c>
      <c r="M33">
        <f>LEN(K33)</f>
        <v>0</v>
      </c>
      <c r="N33" t="str">
        <f>IF(ISBLANK(K33),"","Caractères")</f>
        <v/>
      </c>
      <c r="O33">
        <f>LEN(B33)</f>
        <v>0</v>
      </c>
      <c r="P33" t="str">
        <f>IF(ISBLANK(K33),"","Caractères")</f>
        <v/>
      </c>
      <c r="Q33">
        <v>255</v>
      </c>
      <c r="R33" t="str">
        <f>IF(ISBLANK(K33),"",IF(O33&gt;Q33,(O33-Q33&amp;" caractères de trop."),"Ok moins de "&amp;Q33))</f>
        <v/>
      </c>
      <c r="S33" t="str">
        <f>IF(ISBLANK(K33),"",IF(O33=Q33,"Ok",IF(O33&lt;Q33,"Ok","répartissez votre texte sur")))</f>
        <v/>
      </c>
      <c r="T33" s="8" t="str">
        <f>IF(ISBLANK(K33),"",IF(O33&gt;Q33,INT(O33/Q33+1),"OK "))</f>
        <v/>
      </c>
      <c r="V33" t="str">
        <f>IF(ISBLANK(K33),"",MID(B33,1,W33-LEN(RIGHT(MID(B33,1,W33),LEN(MID(B33,1,W33))-SEARCH("§",SUBSTITUTE(B33," ","§",LEN(MID(B33,1,W33))-LEN(SUBSTITUTE(MID(B33,1,W33)," ",""))))))))</f>
        <v/>
      </c>
      <c r="W33">
        <v>50</v>
      </c>
      <c r="X33">
        <f>LEN(V33)</f>
        <v>0</v>
      </c>
      <c r="Y33" t="str">
        <f>IF(ISBLANK(K33),"","Caractères")</f>
        <v/>
      </c>
      <c r="AA33" t="str" cm="1">
        <f t="array" ref="AA33">IF(ISBLANK(K33),"",LEFT(B33,MAX(IF(ISERROR(SEARCH(" ",LEFT(B33,AB33),ROW(OFFSET(INDIRECT("v14"),,,LEN(B33))))),0,SEARCH(" ",LEFT(B33,AB33),ROW(OFFSET(INDIRECT("v14"),,,LEN(B33))))))))</f>
        <v/>
      </c>
      <c r="AB33">
        <v>50</v>
      </c>
      <c r="AC33">
        <f>LEN(AA33)</f>
        <v>0</v>
      </c>
      <c r="AD33" t="str">
        <f>IF(ISBLANK(K33),"","Caractères")</f>
        <v/>
      </c>
      <c r="AF33" t="str" cm="1">
        <f t="array" ref="AF33">IF(ISBLANK(K33),"",LEFT(B33,MIN(AG33,SUMPRODUCT(MAX((MID(B33,ROW(INDIRECT("1:"&amp;AG33)),1)=" ")*(ROW(INDIRECT("1:"&amp;AG33))))))))</f>
        <v/>
      </c>
      <c r="AG33">
        <v>37</v>
      </c>
      <c r="AH33">
        <f>LEN(AF33)</f>
        <v>0</v>
      </c>
      <c r="AI33" t="str">
        <f>IF(ISBLANK(K33),"","Caractères")</f>
        <v/>
      </c>
      <c r="AN33">
        <f>LEN(AL33)</f>
        <v>0</v>
      </c>
      <c r="AO33" t="str">
        <f>IF(ISBLANK(K33),"","Caractères")</f>
        <v/>
      </c>
    </row>
    <row r="34" ht="26.25" customHeight="1">
      <c r="B34" t="str">
        <f>IF(H34="","",UPPER(LEFT(H34,1))&amp;RIGHT(H34,LEN(H34)-1))</f>
        <v/>
      </c>
      <c r="E34" t="str">
        <f>SUBSTITUTE(K34,E$9,"")</f>
        <v/>
      </c>
      <c r="F34" t="str">
        <f>SUBSTITUTE(E34,F$9,"")</f>
        <v/>
      </c>
      <c r="G34" t="str">
        <f>SUBSTITUTE(F34,G$9,"")</f>
        <v/>
      </c>
      <c r="H34" t="str">
        <f>TRIM(I34)</f>
        <v/>
      </c>
      <c r="I34" t="str">
        <f>SUBSTITUTE(G34,C34,D34)</f>
        <v/>
      </c>
      <c r="J34" t="str">
        <v>.</v>
      </c>
      <c r="M34">
        <f>LEN(K34)</f>
        <v>0</v>
      </c>
      <c r="N34" t="str">
        <f>IF(ISBLANK(K34),"","Caractères")</f>
        <v/>
      </c>
      <c r="O34">
        <f>LEN(B34)</f>
        <v>0</v>
      </c>
      <c r="P34" t="str">
        <f>IF(ISBLANK(K34),"","Caractères")</f>
        <v/>
      </c>
      <c r="Q34">
        <v>255</v>
      </c>
      <c r="R34" t="str">
        <f>IF(ISBLANK(K34),"",IF(O34&gt;Q34,(O34-Q34&amp;" caractères de trop."),"Ok moins de "&amp;Q34))</f>
        <v/>
      </c>
      <c r="S34" t="str">
        <f>IF(ISBLANK(K34),"",IF(O34=Q34,"Ok",IF(O34&lt;Q34,"Ok","répartissez votre texte sur")))</f>
        <v/>
      </c>
      <c r="T34" s="8" t="str">
        <f>IF(ISBLANK(K34),"",IF(O34&gt;Q34,INT(O34/Q34+1),"OK "))</f>
        <v/>
      </c>
      <c r="V34" t="str">
        <f>IF(ISBLANK(K34),"",MID(B34,1,W34-LEN(RIGHT(MID(B34,1,W34),LEN(MID(B34,1,W34))-SEARCH("§",SUBSTITUTE(B34," ","§",LEN(MID(B34,1,W34))-LEN(SUBSTITUTE(MID(B34,1,W34)," ",""))))))))</f>
        <v/>
      </c>
      <c r="W34">
        <v>50</v>
      </c>
      <c r="X34">
        <f>LEN(V34)</f>
        <v>0</v>
      </c>
      <c r="Y34" t="str">
        <f>IF(ISBLANK(K34),"","Caractères")</f>
        <v/>
      </c>
      <c r="AA34" t="str" cm="1">
        <f t="array" ref="AA34">IF(ISBLANK(K34),"",LEFT(B34,MAX(IF(ISERROR(SEARCH(" ",LEFT(B34,AB34),ROW(OFFSET(INDIRECT("v14"),,,LEN(B34))))),0,SEARCH(" ",LEFT(B34,AB34),ROW(OFFSET(INDIRECT("v14"),,,LEN(B34))))))))</f>
        <v/>
      </c>
      <c r="AB34">
        <v>50</v>
      </c>
      <c r="AC34">
        <f>LEN(AA34)</f>
        <v>0</v>
      </c>
      <c r="AD34" t="str">
        <f>IF(ISBLANK(K34),"","Caractères")</f>
        <v/>
      </c>
      <c r="AF34" t="str" cm="1">
        <f t="array" ref="AF34">IF(ISBLANK(K34),"",LEFT(B34,MIN(AG34,SUMPRODUCT(MAX((MID(B34,ROW(INDIRECT("1:"&amp;AG34)),1)=" ")*(ROW(INDIRECT("1:"&amp;AG34))))))))</f>
        <v/>
      </c>
      <c r="AG34">
        <v>38</v>
      </c>
      <c r="AH34">
        <f>LEN(AF34)</f>
        <v>0</v>
      </c>
      <c r="AI34" t="str">
        <f>IF(ISBLANK(K34),"","Caractères")</f>
        <v/>
      </c>
      <c r="AN34">
        <f>LEN(AL34)</f>
        <v>0</v>
      </c>
      <c r="AO34" t="str">
        <f>IF(ISBLANK(K34),"","Caractères")</f>
        <v/>
      </c>
    </row>
    <row r="35" ht="26.25" customHeight="1">
      <c r="B35" t="str">
        <f>IF(H35="","",UPPER(LEFT(H35,1))&amp;RIGHT(H35,LEN(H35)-1))</f>
        <v/>
      </c>
      <c r="E35" t="str">
        <f>SUBSTITUTE(K35,E$9,"")</f>
        <v/>
      </c>
      <c r="F35" t="str">
        <f>SUBSTITUTE(E35,F$9,"")</f>
        <v/>
      </c>
      <c r="G35" t="str">
        <f>SUBSTITUTE(F35,G$9,"")</f>
        <v/>
      </c>
      <c r="H35" t="str">
        <f>TRIM(I35)</f>
        <v/>
      </c>
      <c r="I35" t="str">
        <f>SUBSTITUTE(G35,C35,D35)</f>
        <v/>
      </c>
      <c r="J35" t="str">
        <v>.</v>
      </c>
      <c r="M35">
        <f>LEN(K35)</f>
        <v>0</v>
      </c>
      <c r="N35" t="str">
        <f>IF(ISBLANK(K35),"","Caractères")</f>
        <v/>
      </c>
      <c r="O35">
        <f>LEN(B35)</f>
        <v>0</v>
      </c>
      <c r="P35" t="str">
        <f>IF(ISBLANK(K35),"","Caractères")</f>
        <v/>
      </c>
      <c r="Q35">
        <v>255</v>
      </c>
      <c r="R35" t="str">
        <f>IF(ISBLANK(K35),"",IF(O35&gt;Q35,(O35-Q35&amp;" caractères de trop."),"Ok moins de "&amp;Q35))</f>
        <v/>
      </c>
      <c r="S35" t="str">
        <f>IF(ISBLANK(K35),"",IF(O35=Q35,"Ok",IF(O35&lt;Q35,"Ok","répartissez votre texte sur")))</f>
        <v/>
      </c>
      <c r="T35" s="8" t="str">
        <f>IF(ISBLANK(K35),"",IF(O35&gt;Q35,INT(O35/Q35+1),"OK "))</f>
        <v/>
      </c>
      <c r="V35" t="str">
        <f>IF(ISBLANK(K35),"",MID(B35,1,W35-LEN(RIGHT(MID(B35,1,W35),LEN(MID(B35,1,W35))-SEARCH("§",SUBSTITUTE(B35," ","§",LEN(MID(B35,1,W35))-LEN(SUBSTITUTE(MID(B35,1,W35)," ",""))))))))</f>
        <v/>
      </c>
      <c r="W35">
        <v>50</v>
      </c>
      <c r="X35">
        <f>LEN(V35)</f>
        <v>0</v>
      </c>
      <c r="Y35" t="str">
        <f>IF(ISBLANK(K35),"","Caractères")</f>
        <v/>
      </c>
      <c r="AA35" t="str" cm="1">
        <f t="array" ref="AA35">IF(ISBLANK(K35),"",LEFT(B35,MAX(IF(ISERROR(SEARCH(" ",LEFT(B35,AB35),ROW(OFFSET(INDIRECT("v14"),,,LEN(B35))))),0,SEARCH(" ",LEFT(B35,AB35),ROW(OFFSET(INDIRECT("v14"),,,LEN(B35))))))))</f>
        <v/>
      </c>
      <c r="AB35">
        <v>50</v>
      </c>
      <c r="AC35">
        <f>LEN(AA35)</f>
        <v>0</v>
      </c>
      <c r="AD35" t="str">
        <f>IF(ISBLANK(K35),"","Caractères")</f>
        <v/>
      </c>
      <c r="AF35" t="str" cm="1">
        <f t="array" ref="AF35">IF(ISBLANK(K35),"",LEFT(B35,MIN(AG35,SUMPRODUCT(MAX((MID(B35,ROW(INDIRECT("1:"&amp;AG35)),1)=" ")*(ROW(INDIRECT("1:"&amp;AG35))))))))</f>
        <v/>
      </c>
      <c r="AG35">
        <v>39</v>
      </c>
      <c r="AH35">
        <f>LEN(AF35)</f>
        <v>0</v>
      </c>
      <c r="AI35" t="str">
        <f>IF(ISBLANK(K35),"","Caractères")</f>
        <v/>
      </c>
      <c r="AN35">
        <f>LEN(AL35)</f>
        <v>0</v>
      </c>
      <c r="AO35" t="str">
        <f>IF(ISBLANK(K35),"","Caractères")</f>
        <v/>
      </c>
    </row>
    <row r="36" ht="26.25" customHeight="1">
      <c r="B36" t="str">
        <f>IF(H36="","",UPPER(LEFT(H36,1))&amp;RIGHT(H36,LEN(H36)-1))</f>
        <v/>
      </c>
      <c r="E36" t="str">
        <f>SUBSTITUTE(K36,E$9,"")</f>
        <v/>
      </c>
      <c r="F36" t="str">
        <f>SUBSTITUTE(E36,F$9,"")</f>
        <v/>
      </c>
      <c r="G36" t="str">
        <f>SUBSTITUTE(F36,G$9,"")</f>
        <v/>
      </c>
      <c r="H36" t="str">
        <f>TRIM(I36)</f>
        <v/>
      </c>
      <c r="I36" t="str">
        <f>SUBSTITUTE(G36,C36,D36)</f>
        <v/>
      </c>
      <c r="J36" t="str">
        <v>.</v>
      </c>
      <c r="M36">
        <f>LEN(K36)</f>
        <v>0</v>
      </c>
      <c r="N36" t="str">
        <f>IF(ISBLANK(K36),"","Caractères")</f>
        <v/>
      </c>
      <c r="O36">
        <f>LEN(B36)</f>
        <v>0</v>
      </c>
      <c r="P36" t="str">
        <f>IF(ISBLANK(K36),"","Caractères")</f>
        <v/>
      </c>
      <c r="Q36">
        <v>255</v>
      </c>
      <c r="R36" t="str">
        <f>IF(ISBLANK(K36),"",IF(O36&gt;Q36,(O36-Q36&amp;" caractères de trop."),"Ok moins de "&amp;Q36))</f>
        <v/>
      </c>
      <c r="S36" t="str">
        <f>IF(ISBLANK(K36),"",IF(O36=Q36,"Ok",IF(O36&lt;Q36,"Ok","répartissez votre texte sur")))</f>
        <v/>
      </c>
      <c r="T36" s="8" t="str">
        <f>IF(ISBLANK(K36),"",IF(O36&gt;Q36,INT(O36/Q36+1),"OK "))</f>
        <v/>
      </c>
      <c r="V36" t="str">
        <f>IF(ISBLANK(K36),"",MID(B36,1,W36-LEN(RIGHT(MID(B36,1,W36),LEN(MID(B36,1,W36))-SEARCH("§",SUBSTITUTE(B36," ","§",LEN(MID(B36,1,W36))-LEN(SUBSTITUTE(MID(B36,1,W36)," ",""))))))))</f>
        <v/>
      </c>
      <c r="W36">
        <v>50</v>
      </c>
      <c r="X36">
        <f>LEN(V36)</f>
        <v>0</v>
      </c>
      <c r="Y36" t="str">
        <f>IF(ISBLANK(K36),"","Caractères")</f>
        <v/>
      </c>
      <c r="AA36" t="str" cm="1">
        <f t="array" ref="AA36">IF(ISBLANK(K36),"",LEFT(B36,MAX(IF(ISERROR(SEARCH(" ",LEFT(B36,AB36),ROW(OFFSET(INDIRECT("v14"),,,LEN(B36))))),0,SEARCH(" ",LEFT(B36,AB36),ROW(OFFSET(INDIRECT("v14"),,,LEN(B36))))))))</f>
        <v/>
      </c>
      <c r="AB36">
        <v>50</v>
      </c>
      <c r="AC36">
        <f>LEN(AA36)</f>
        <v>0</v>
      </c>
      <c r="AD36" t="str">
        <f>IF(ISBLANK(K36),"","Caractères")</f>
        <v/>
      </c>
      <c r="AF36" t="str" cm="1">
        <f t="array" ref="AF36">IF(ISBLANK(K36),"",LEFT(B36,MIN(AG36,SUMPRODUCT(MAX((MID(B36,ROW(INDIRECT("1:"&amp;AG36)),1)=" ")*(ROW(INDIRECT("1:"&amp;AG36))))))))</f>
        <v/>
      </c>
      <c r="AG36">
        <v>40</v>
      </c>
      <c r="AH36">
        <f>LEN(AF36)</f>
        <v>0</v>
      </c>
      <c r="AI36" t="str">
        <f>IF(ISBLANK(K36),"","Caractères")</f>
        <v/>
      </c>
      <c r="AN36">
        <f>LEN(AL36)</f>
        <v>0</v>
      </c>
      <c r="AO36" t="str">
        <f>IF(ISBLANK(K36),"","Caractères")</f>
        <v/>
      </c>
    </row>
    <row r="37">
      <c r="E37" t="str">
        <f>SUBSTITUTE(K37,"—","",1)</f>
        <v/>
      </c>
      <c r="F37" t="str">
        <f>TRIM(E37)</f>
        <v/>
      </c>
    </row>
    <row r="38" ht="21.75" customHeight="1"/>
    <row r="39">
      <c r="B39" s="7" t="str">
        <v>Une astuce  pour adapter le nombre de caractères à la dimension de votre tableau</v>
      </c>
      <c r="K39" s="7" t="str">
        <v xml:space="preserve">Autre astuce : collez votre texte dans word </v>
      </c>
    </row>
    <row r="40">
      <c r="B40" s="7" t="str">
        <v>collez le texte dans votre tableau (collage spécial Valeurs)</v>
      </c>
      <c r="K40" s="7" t="str">
        <v>Cliquer sur Mise en page colonnes et en bas de la liste</v>
      </c>
    </row>
    <row r="41">
      <c r="B41" s="7" t="str">
        <v xml:space="preserve">dans la barre de formule coupez le texte qui dépasse votre tableau </v>
      </c>
      <c r="K41" s="7" t="str">
        <v xml:space="preserve">choisissez le nombre de colonne qui vous scindera le texte au nombre </v>
      </c>
    </row>
    <row r="42">
      <c r="B42" s="7" t="str">
        <v>et collez ce texte dans la ligne suivante</v>
      </c>
      <c r="K42" s="7" t="str">
        <v>de caractères pour votre tableau</v>
      </c>
    </row>
    <row r="43" ht="21" customHeight="1">
      <c r="B43" s="7" t="str">
        <v>et ainsi de suite</v>
      </c>
      <c r="K43" s="7" t="str">
        <v>Copiez une colonne et coller Valeurs dans votre feuille Excel</v>
      </c>
    </row>
    <row r="44" ht="21.75" customHeight="1">
      <c r="K44" s="7" t="str">
        <v>https://www.youtube.com/watch?v=ImOnZNKHBNU&amp;ab_channel=Tutech</v>
      </c>
    </row>
    <row r="45"/>
    <row r="47" ht="30" customHeight="1"/>
    <row r="48" ht="30" customHeight="1">
      <c r="D48" t="str">
        <v>EPURER UN TEXTE</v>
      </c>
    </row>
    <row r="49" ht="30" customHeight="1"/>
    <row r="50" ht="30" customHeight="1">
      <c r="D50" t="str">
        <v>Utilitaire pour "nettoyer" du texte</v>
      </c>
    </row>
    <row r="51" ht="30" customHeight="1">
      <c r="D51" t="str">
        <v>le seul collage autorisé :</v>
      </c>
    </row>
    <row r="52" ht="30" customHeight="1">
      <c r="D52" t="str">
        <v>Collage spécial Valeurs 123</v>
      </c>
    </row>
    <row r="53" ht="30" customHeight="1"/>
    <row r="54" ht="30" customHeight="1">
      <c r="B54" t="str">
        <v>Madame…Monsieur..Bonjour</v>
      </c>
    </row>
    <row r="55" ht="30" customHeight="1"/>
    <row r="56" ht="30" customHeight="1">
      <c r="B56" t="str">
        <v>Vous récupérez parfois du texte sur le net pour vos fiches recettes ( des quantités ou un mode opératoire)</v>
      </c>
    </row>
    <row r="57" ht="30" customHeight="1">
      <c r="B57" t="str">
        <v>Ce texte est souvent formaté avec des espaces        des points….  des tirets _  que vous voulez supprimer</v>
      </c>
    </row>
    <row r="58" ht="30" customHeight="1">
      <c r="B58" t="str">
        <v xml:space="preserve">Souvent ce texte est trop long pour vos fiches, il faut donc le couper </v>
      </c>
    </row>
    <row r="59" ht="30" customHeight="1"/>
    <row r="60" ht="30" customHeight="1">
      <c r="B60" t="str">
        <v>Ce n'est pas compliqué : utilisez la feuille EPURER UN TEXTE</v>
      </c>
    </row>
    <row r="61" ht="30" customHeight="1"/>
    <row r="62" ht="30" customHeight="1">
      <c r="B62" t="str">
        <v>1 - Collez votre texte dans la colonne K du tableau</v>
      </c>
    </row>
    <row r="63" ht="30" customHeight="1"/>
    <row r="64" ht="30" customHeight="1">
      <c r="B64" t="str">
        <v>2 - Saisissez ce que vous voulez supprimer dans les cellules E9  F9  G9  (pour toutes les lignes)  vous n'êtes pas obligés de saisir les 3 cellules</v>
      </c>
    </row>
    <row r="65" ht="30" customHeight="1"/>
    <row r="66" ht="30" customHeight="1">
      <c r="B66" t="str">
        <v>3 - En complément que souhaitez vous supprimer ligne par ligne colonne C</v>
      </c>
    </row>
    <row r="67" ht="30" customHeight="1"/>
    <row r="68" ht="30" customHeight="1">
      <c r="B68" t="str">
        <v>4 - En option si vous le souhaitez, saisissez du texte - une valeur de remplacement ou rien colonne D</v>
      </c>
    </row>
    <row r="69" ht="30" customHeight="1"/>
    <row r="70" ht="30" customHeight="1">
      <c r="B70" t="str">
        <v>5 - Récupérez votre texte "nettoyé" colonne B</v>
      </c>
    </row>
    <row r="71" ht="30" customHeight="1"/>
    <row r="72" ht="30" customHeight="1">
      <c r="B72" t="str">
        <v>6 - Collez ce texte dans votre document . Collage Spécial 123 Valeurs . Sinon vous coller les formules</v>
      </c>
    </row>
    <row r="73" ht="30" customHeight="1"/>
    <row r="74" ht="30" customHeight="1">
      <c r="B74" t="str">
        <v>7 ZIP pour Zipper vos documents</v>
      </c>
    </row>
    <row r="75" ht="30" customHeight="1"/>
    <row r="76" ht="30" customHeight="1">
      <c r="B76" t="str">
        <v>Spécifications et limites relatives à Excel</v>
      </c>
    </row>
    <row r="77" ht="30" customHeight="1">
      <c r="B77" t="str">
        <v>https://support.office.com/fr-fr/article/Sp%C3%A9cifications-et-limites-relatives-%C3%A0-Excel-1672b34d-7043-467e-8e27-269d656771c3#ID0EBABAAA=Excel%C2%A02016-2013</v>
      </c>
      <c r="J77" t="str">
        <v>.</v>
      </c>
    </row>
    <row r="78" ht="30" customHeight="1"/>
    <row r="79" ht="30" customHeight="1">
      <c r="B79" t="str">
        <v>Afficher les relations entre formules et cellules</v>
      </c>
    </row>
    <row r="80" ht="30" customHeight="1">
      <c r="B80" t="str">
        <v>https://support.office.com/fr-fr/article/Afficher-les-relations-entre-formules-et-cellules-a59bef2b-3701-46bf-8ff1-d3518771d507</v>
      </c>
    </row>
    <row r="81" ht="30" customHeight="1"/>
    <row r="82" ht="30" customHeight="1">
      <c r="B82" t="str">
        <v>Auditer-et-espionner-des-formules-sous-excel</v>
      </c>
    </row>
    <row r="83" ht="30" customHeight="1"/>
    <row r="84" ht="30" customHeight="1">
      <c r="B84" t="str">
        <v>http://lecompagnon.info/excel/analyse.htm</v>
      </c>
    </row>
    <row r="85" ht="30" customHeight="1"/>
    <row r="86" ht="30" customHeight="1"/>
    <row r="87" ht="30" customHeight="1">
      <c r="B87" t="str">
        <v>Et voila…c'est pas compliqué…...Transmettez  "vos savoir faire"  peu importe qui les récupère;</v>
      </c>
    </row>
    <row r="88" ht="30" customHeight="1">
      <c r="B88" t="str">
        <v>pourvu qu'un plus grand nombre puisse en bénéficier.</v>
      </c>
    </row>
    <row r="89" ht="30" customHeight="1">
      <c r="B89" t="str">
        <v>Joël LEBOUCHER …Octobre 2020</v>
      </c>
    </row>
    <row r="90" ht="30" customHeight="1"/>
    <row r="91" ht="30" customHeight="1">
      <c r="B91" t="str">
        <v>L'UPRT : la diffusion des savoirs - le partage des savoir-faire</v>
      </c>
    </row>
    <row r="92" ht="30" customHeight="1"/>
    <row r="93" ht="45" customHeight="1"/>
    <row r="94" ht="45" customHeight="1"/>
    <row r="95" ht="45" customHeight="1"/>
    <row r="96" ht="45" customHeight="1"/>
    <row r="97" ht="45" customHeight="1"/>
    <row r="98" ht="45" customHeight="1"/>
    <row r="99" ht="45" customHeight="1"/>
    <row r="100" ht="45" customHeight="1"/>
    <row r="101" ht="45" customHeight="1"/>
    <row r="102" ht="45" customHeight="1"/>
  </sheetData>
  <mergeCells count="50">
    <mergeCell ref="X93:AA94"/>
    <mergeCell ref="X95:AA96"/>
    <mergeCell ref="X97:AA98"/>
    <mergeCell ref="X99:AA100"/>
    <mergeCell ref="X101:AA102"/>
    <mergeCell ref="X91:AA92"/>
    <mergeCell ref="X68:AA69"/>
    <mergeCell ref="X70:AA71"/>
    <mergeCell ref="X72:AA73"/>
    <mergeCell ref="X74:AA75"/>
    <mergeCell ref="X76:AA77"/>
    <mergeCell ref="X78:AA79"/>
    <mergeCell ref="X80:AA81"/>
    <mergeCell ref="X82:AA83"/>
    <mergeCell ref="X84:AA85"/>
    <mergeCell ref="X86:AA87"/>
    <mergeCell ref="X89:AA90"/>
    <mergeCell ref="X66:AA67"/>
    <mergeCell ref="AP13:AQ13"/>
    <mergeCell ref="AK25:AL25"/>
    <mergeCell ref="X48:AA49"/>
    <mergeCell ref="X50:AA51"/>
    <mergeCell ref="X52:AA53"/>
    <mergeCell ref="X54:AA55"/>
    <mergeCell ref="X56:AA57"/>
    <mergeCell ref="X58:AA59"/>
    <mergeCell ref="X60:AA61"/>
    <mergeCell ref="X62:AA63"/>
    <mergeCell ref="X64:AA65"/>
    <mergeCell ref="V10:Y12"/>
    <mergeCell ref="AA10:AD12"/>
    <mergeCell ref="AF10:AI12"/>
    <mergeCell ref="AK10:AO12"/>
    <mergeCell ref="C11:C13"/>
    <mergeCell ref="D11:D13"/>
    <mergeCell ref="E13:I13"/>
    <mergeCell ref="M13:N13"/>
    <mergeCell ref="R13:S13"/>
    <mergeCell ref="C10:D10"/>
    <mergeCell ref="H10:H11"/>
    <mergeCell ref="K10:K12"/>
    <mergeCell ref="O10:P13"/>
    <mergeCell ref="Q10:Q13"/>
    <mergeCell ref="R10:T12"/>
    <mergeCell ref="B2:T3"/>
    <mergeCell ref="B4:B6"/>
    <mergeCell ref="C4:I5"/>
    <mergeCell ref="E6:I7"/>
    <mergeCell ref="K6:K7"/>
    <mergeCell ref="B7:B8"/>
  </mergeCells>
  <hyperlinks>
    <hyperlink ref="AK25" r:id="rId1"/>
    <hyperlink ref="K44" r:id="rId2"/>
    <hyperlink ref="B74" r:id="rId3"/>
    <hyperlink ref="B77" r:id="rId4" location="ID0EBABAAA=Excel%C2%A02016-2013"/>
    <hyperlink ref="B80" r:id="rId5"/>
    <hyperlink ref="B82" r:id="rId6"/>
    <hyperlink ref="B84" r:id="rId7"/>
  </hyperlinks>
  <pageMargins left="0.787401575" right="0.787401575" top="0.984251969" bottom="0.984251969" header="0.4921259845" footer="0.4921259845"/>
  <ignoredErrors>
    <ignoredError numberStoredAsText="1" sqref="A1:AQ102"/>
  </ignoredErrors>
</worksheet>
</file>

<file path=xl/worksheets/sheet3.xml><?xml version="1.0" encoding="utf-8"?>
<worksheet xmlns="http://schemas.openxmlformats.org/spreadsheetml/2006/main" xmlns:r="http://schemas.openxmlformats.org/officeDocument/2006/relationships">
  <dimension ref="A1:AI90"/>
  <sheetViews>
    <sheetView workbookViewId="0" rightToLeft="0"/>
  </sheetViews>
  <cols>
    <col min="1" max="1" customWidth="1" width="3.5703125"/>
    <col min="2" max="2" customWidth="1" width="8.7109375"/>
    <col min="3" max="3" customWidth="1" width="8.7109375"/>
    <col min="4" max="4" customWidth="1" width="25.7109375"/>
    <col min="5" max="5" customWidth="1" width="7"/>
    <col min="6" max="6" customWidth="1" width="7"/>
    <col min="7" max="7" customWidth="1" width="11.7109375"/>
    <col min="8" max="8" customWidth="1" width="18.7109375"/>
    <col min="9" max="9" customWidth="1" width="18.7109375"/>
    <col min="10" max="10" customWidth="1" width="18.7109375"/>
    <col min="11" max="11" customWidth="1" width="11.42578125"/>
    <col min="12" max="12" customWidth="1" width="11.42578125"/>
    <col min="13" max="13" customWidth="1" width="11.42578125"/>
    <col min="14" max="14" customWidth="1" width="11.42578125"/>
    <col min="15" max="15" customWidth="1" width="11.42578125"/>
    <col min="16" max="16" customWidth="1" width="11.42578125"/>
    <col min="17" max="17" customWidth="1" width="11.42578125"/>
    <col min="18" max="18" customWidth="1" width="11.42578125"/>
    <col min="19" max="19" customWidth="1" width="11.42578125"/>
    <col min="20" max="20" customWidth="1" width="20.7109375"/>
    <col min="21" max="21" customWidth="1" width="11.42578125"/>
    <col min="22" max="22" customWidth="1" width="11.42578125"/>
    <col min="23" max="23" customWidth="1" width="11.42578125"/>
    <col min="24" max="24" customWidth="1" width="11.42578125"/>
    <col min="25" max="25" customWidth="1" width="11.42578125"/>
    <col min="26" max="26" customWidth="1" width="11.42578125"/>
    <col min="27" max="27" customWidth="1" width="11.42578125"/>
    <col min="28" max="28" customWidth="1" width="11.42578125"/>
    <col min="29" max="29" customWidth="1" width="11.42578125"/>
    <col min="30" max="30" customWidth="1" width="11.42578125"/>
    <col min="31" max="31" customWidth="1" width="11.42578125"/>
    <col min="32" max="32" customWidth="1" width="11.42578125"/>
    <col min="33" max="33" customWidth="1" width="11.42578125"/>
    <col min="34" max="34" customWidth="1" width="11.42578125"/>
    <col min="35" max="35" customWidth="1" width="11.42578125"/>
    <col min="36" max="36" customWidth="1" width="11.42578125"/>
    <col min="37" max="37" customWidth="1" width="11.42578125"/>
    <col min="38" max="38" customWidth="1" width="11.42578125"/>
    <col min="39" max="39" customWidth="1" width="11.42578125"/>
    <col min="40" max="40" customWidth="1" width="11.42578125"/>
    <col min="41" max="41" customWidth="1" width="11.42578125"/>
    <col min="42" max="42" customWidth="1" width="11.42578125"/>
    <col min="43" max="43" customWidth="1" width="11.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row r="2" ht="12.75" customHeight="1">
      <c r="B2" t="str">
        <v>DIFFÉRENCE ENTRE SERVICE A LA PORTION ET SERVICE AU POIDS</v>
      </c>
    </row>
    <row r="3" ht="12.75" customHeight="1"/>
    <row r="4" ht="12.75" customHeight="1"/>
    <row r="5" ht="12.75" customHeight="1"/>
    <row r="6" ht="12.75" customHeight="1"/>
    <row r="7" ht="19.5" customHeight="1">
      <c r="B7" t="str">
        <f>LEFT(ADDRESS(1,COLUMN(),4),LEN(ADDRESS(1,COLUMN(),4))-1)</f>
        <v>B</v>
      </c>
    </row>
    <row r="8" ht="15" customHeight="1">
      <c r="A8" t="str">
        <v>ICI</v>
      </c>
      <c r="B8" t="str">
        <v>NOM DE LA RECETTE</v>
      </c>
      <c r="J8" t="str">
        <v>N°1</v>
      </c>
      <c r="L8" t="str">
        <v>SERVICE A LA PORTION Explication</v>
      </c>
      <c r="U8" t="str">
        <v>ICI</v>
      </c>
      <c r="V8" t="str">
        <v>Comment remplir cette fiche en respectant un ordre logique</v>
      </c>
    </row>
    <row r="9" ht="15" customHeight="1"/>
    <row r="10" ht="15" customHeight="1">
      <c r="A10" t="str">
        <v>fiche de fabrication SERVICE A LA PORTION</v>
      </c>
      <c r="B10" t="str">
        <v>recette de qui ?</v>
      </c>
      <c r="G10" t="str">
        <v>SERVICE A LA PORTION</v>
      </c>
      <c r="M10" t="str">
        <v>Simplissime :</v>
      </c>
      <c r="U10" t="str">
        <v>fiche de fabrication SERVICE A LA PORTION</v>
      </c>
      <c r="V10" t="str">
        <v>?</v>
      </c>
      <c r="W10" s="5" t="str">
        <v>AVANT de saisir quoique ce soit dans une cellule vérifiez bien qu'il n'y ait pas de formule en cliquant dessus</v>
      </c>
    </row>
    <row r="11" ht="15" customHeight="1">
      <c r="B11" t="str">
        <v xml:space="preserve">❺ Portions Auteur </v>
      </c>
      <c r="I11" t="str">
        <v>⑥ Dupliquer pour</v>
      </c>
      <c r="M11" t="str">
        <v xml:space="preserve">Vous pouvez saisir ce que vous voulez un poids  </v>
      </c>
    </row>
    <row r="12" ht="15" customHeight="1">
      <c r="B12" s="2">
        <v>6</v>
      </c>
      <c r="I12" s="2">
        <v>7</v>
      </c>
      <c r="J12" s="2" t="str">
        <f>B13</f>
        <v>Portions</v>
      </c>
      <c r="N12" t="str">
        <v>un nombre de cuillères ou de branches de thym</v>
      </c>
      <c r="V12" t="str">
        <v>①</v>
      </c>
      <c r="W12" t="str">
        <v>Matière d'œuvre</v>
      </c>
      <c r="Y12" t="str">
        <v>1 - saisir les Denrées</v>
      </c>
    </row>
    <row r="13" ht="15" customHeight="1">
      <c r="B13" s="2" t="str">
        <v>Portions</v>
      </c>
      <c r="N13" t="str">
        <v>une poignée etc…tout cela n'a pas d'incidence</v>
      </c>
    </row>
    <row r="14" ht="15" customHeight="1">
      <c r="B14" t="str">
        <v>Unités</v>
      </c>
      <c r="C14" t="str">
        <v xml:space="preserve">Poids </v>
      </c>
      <c r="D14" t="str">
        <v>Denrées</v>
      </c>
      <c r="E14" t="str">
        <v>Unités</v>
      </c>
      <c r="F14" t="str">
        <v>Quoi</v>
      </c>
      <c r="G14" t="str">
        <v>Quantité</v>
      </c>
      <c r="M14" t="str">
        <v>Parce que :</v>
      </c>
      <c r="V14" t="str">
        <v>②</v>
      </c>
      <c r="W14" t="str">
        <v>Quantités</v>
      </c>
      <c r="X14" t="str">
        <v>2 - saisir les quantités de la recette  dans cette colonne</v>
      </c>
    </row>
    <row r="15" ht="15" customHeight="1">
      <c r="B15" t="str">
        <v>②</v>
      </c>
      <c r="D15" t="str">
        <v>①</v>
      </c>
      <c r="F15" t="str">
        <v>③</v>
      </c>
      <c r="O15" t="str">
        <v xml:space="preserve"> l'Auteur à pensé sa recette pour </v>
      </c>
      <c r="P15" s="2">
        <f>B12</f>
        <v>6</v>
      </c>
      <c r="Q15" t="str">
        <v>Portions</v>
      </c>
      <c r="T15" t="str">
        <v>u</v>
      </c>
      <c r="X15" t="str">
        <v xml:space="preserve">Convertissez tout de suite les volumes en poids sur la base de 1L = 1Kg </v>
      </c>
    </row>
    <row r="16" ht="15" customHeight="1">
      <c r="C16" s="1">
        <v>1</v>
      </c>
      <c r="D16" t="str">
        <v>Farine</v>
      </c>
      <c r="E16" s="9" t="str">
        <f>IF(B12&lt;=0,0,IF(ISTEXT(B16),B16,IF(ISBLANK(B16),"",(B16/B12)*I12)))</f>
        <v/>
      </c>
      <c r="G16" s="3">
        <f>IF(E16&lt;=0,0,IF(ISBLANK(C16),0,IF(ISBLANK(B16),C16/B12*I12,(C16*B16)/B12*I12)))</f>
        <v>1.1666666666666665</v>
      </c>
      <c r="H16" t="str">
        <v>Procédure</v>
      </c>
      <c r="O16" t="str">
        <v xml:space="preserve">Vous voulez la dupliquer pour </v>
      </c>
      <c r="P16" s="2">
        <f>I12</f>
        <v>7</v>
      </c>
      <c r="Q16" t="str">
        <v>Portions</v>
      </c>
      <c r="T16" t="str">
        <v>u    Police Wingdings 3</v>
      </c>
      <c r="X16" t="str">
        <v xml:space="preserve"> ¼ de botte de fines herbes -  allez expliquer cela à Excel (0.25)</v>
      </c>
    </row>
    <row r="17" ht="15" customHeight="1">
      <c r="B17" s="2">
        <v>2</v>
      </c>
      <c r="C17" s="1">
        <v>0.05</v>
      </c>
      <c r="D17" t="str">
        <v>pommes golden</v>
      </c>
      <c r="E17" s="9">
        <f>IF(B12&lt;=0,0,IF(ISTEXT(B17),B17,IF(ISBLANK(B17),"",(B17/B12)*I12)))</f>
        <v>2.333333333333333</v>
      </c>
      <c r="F17" t="str">
        <v>pommes</v>
      </c>
      <c r="G17" s="3">
        <f>IF(E17&lt;=0,0,IF(ISBLANK(C17),0,IF(ISBLANK(B17),C17/B12*I12,(C17*B17)/B12*I12)))</f>
        <v>0.11666666666666667</v>
      </c>
      <c r="M17" t="str">
        <v>Formule :</v>
      </c>
    </row>
    <row r="18" ht="15" customHeight="1">
      <c r="E18" s="9" t="str">
        <f>IF(B12&lt;=0,0,IF(ISTEXT(B18),B18,IF(ISBLANK(B18),"",(B18/B12)*I12)))</f>
        <v/>
      </c>
      <c r="G18" s="3">
        <f>IF(E18&lt;=0,0,IF(ISBLANK(C18),0,IF(ISBLANK(B18),C18/B12*I12,(C18*B18)/B12*I12)))</f>
        <v>0</v>
      </c>
      <c r="M18" t="str">
        <v xml:space="preserve">Quantité de chaque produit  </v>
      </c>
      <c r="P18" t="str">
        <v>X par le nombre de portions que vous voulez dupliquer</v>
      </c>
      <c r="V18" t="str">
        <v>③</v>
      </c>
      <c r="W18" t="str">
        <v>Quoi</v>
      </c>
      <c r="X18" t="str">
        <v>Kg</v>
      </c>
      <c r="Y18" t="str">
        <v>L</v>
      </c>
      <c r="Z18" t="str">
        <v>g</v>
      </c>
      <c r="AA18" t="str">
        <v>C a C</v>
      </c>
      <c r="AB18" t="str">
        <v>cuillère a café</v>
      </c>
      <c r="AD18" t="str">
        <v>C à S</v>
      </c>
      <c r="AE18" t="str">
        <v>cuillère a soupe</v>
      </c>
    </row>
    <row r="19" ht="15" customHeight="1">
      <c r="E19" s="9" t="str">
        <f>IF(B12&lt;=0,0,IF(ISTEXT(B19),B19,IF(ISBLANK(B19),"",(B19/B12)*I12)))</f>
        <v/>
      </c>
      <c r="G19" s="3">
        <f>IF(E19&lt;=0,0,IF(ISBLANK(C19),0,IF(ISBLANK(B19),C19/B12*I12,(C19*B19)/B12*I12)))</f>
        <v>0</v>
      </c>
      <c r="M19" t="str">
        <v>Nombre de portions de l'Auteur</v>
      </c>
    </row>
    <row r="20" ht="15" customHeight="1">
      <c r="E20" s="9" t="str">
        <f>IF(B12&lt;=0,0,IF(ISTEXT(B20),B20,IF(ISBLANK(B20),"",(B20/B12)*I12)))</f>
        <v/>
      </c>
      <c r="G20" s="3">
        <f>IF(E20&lt;=0,0,IF(ISBLANK(C20),0,IF(ISBLANK(B20),C20/B12*I12,(C20*B20)/B12*I12)))</f>
        <v>0</v>
      </c>
      <c r="L20" t="str">
        <v>Astuce :</v>
      </c>
      <c r="M20" t="str">
        <v>si vous estimez que les portions sont trop importantes pour vos convives :</v>
      </c>
      <c r="W20" s="2">
        <v>10</v>
      </c>
      <c r="X20" t="str">
        <v xml:space="preserve">Dupliquée pour : </v>
      </c>
      <c r="Z20" t="str">
        <v>à vous de saisir la quantité à fabriquer en fonction de votre utilisation</v>
      </c>
    </row>
    <row r="21" ht="15" customHeight="1">
      <c r="E21" s="9" t="str">
        <f>IF(B12&lt;=0,0,IF(ISTEXT(B21),B21,IF(ISBLANK(B21),"",(B21/B12)*I12)))</f>
        <v/>
      </c>
      <c r="G21" s="3">
        <f>IF(E21&lt;=0,0,IF(ISBLANK(C21),0,IF(ISBLANK(B21),C21/B12*I12,(C21*B21)/B12*I12)))</f>
        <v>0</v>
      </c>
      <c r="M21" t="str">
        <v>augmentez le nombre de portion prévues par l'Auteur cela diminuera vos quantités par personne</v>
      </c>
      <c r="Z21" t="str">
        <v>Portions</v>
      </c>
      <c r="AB21" t="str">
        <v>Kg</v>
      </c>
      <c r="AD21" t="str">
        <v>Tartes</v>
      </c>
      <c r="AF21" t="str">
        <v>Etc….</v>
      </c>
    </row>
    <row r="22" ht="15" customHeight="1">
      <c r="E22" s="9" t="str">
        <f>IF(B12&lt;=0,0,IF(ISTEXT(B22),B22,IF(ISBLANK(B22),"",(B22/B12)*I12)))</f>
        <v/>
      </c>
      <c r="G22" s="3">
        <f>IF(E22&lt;=0,0,IF(ISBLANK(C22),0,IF(ISBLANK(B22),C22/B12*I12,(C22*B22)/B12*I12)))</f>
        <v>0</v>
      </c>
      <c r="M22" t="str">
        <v>si vous estimez que les portions ne sont pas assez copieuses  :</v>
      </c>
      <c r="V22" t="str">
        <v xml:space="preserve">Portions Auteur </v>
      </c>
    </row>
    <row r="23" ht="15" customHeight="1">
      <c r="E23" s="9" t="str">
        <f>IF(B12&lt;=0,0,IF(ISTEXT(B23),B23,IF(ISBLANK(B23),"",(B23/B12)*I12)))</f>
        <v/>
      </c>
      <c r="G23" s="3">
        <f>IF(E23&lt;=0,0,IF(ISBLANK(C23),0,IF(ISBLANK(B23),C23/B12*I12,(C23*B23)/B12*I12)))</f>
        <v>0</v>
      </c>
      <c r="M23" t="str">
        <v xml:space="preserve">diminuez le nombre de portion prévues par l'Auteur cela augmentera vos quantités </v>
      </c>
      <c r="V23" s="2">
        <v>10</v>
      </c>
      <c r="W23" t="str">
        <v>? - - n'oubliez pas d'indiquer pour combien de portion ou quel nombre de couverts était prévue la recette que vous avez saisie</v>
      </c>
    </row>
    <row r="24" ht="15" customHeight="1">
      <c r="B24" t="str">
        <v>④ &gt;</v>
      </c>
      <c r="C24" s="1">
        <f>IF(ISBLANK(B16),C16,B16*C16)+IF(ISBLANK(B17),C17,B17*C17)+IF(ISBLANK(B18),C18,B18*C18)+IF(ISBLANK(B19),C19,B19*C19)+IF(ISBLANK(B20),C20,B20*C20)+IF(ISBLANK(B21),C21,B21*C21)+IF(ISBLANK(B22),C22,B22*C22)+IF(ISBLANK(B23),C23,B23*C23)</f>
        <v>1.1</v>
      </c>
      <c r="D24" t="str">
        <v>si vous voulez refaire la</v>
      </c>
      <c r="G24" s="9">
        <f>SUM(G16:G23)</f>
        <v>1.2833333333333332</v>
      </c>
      <c r="I24" t="str">
        <v>Recette de l'Auteur  saisissez la valeur de la cellule</v>
      </c>
      <c r="J24" t="str">
        <f>ADDRESS(ROW(B12),COLUMN(B12),4)</f>
        <v>B12</v>
      </c>
    </row>
    <row r="25">
      <c r="A25">
        <v>2.86</v>
      </c>
      <c r="B25">
        <v>8</v>
      </c>
      <c r="C25">
        <v>8</v>
      </c>
      <c r="D25">
        <v>25</v>
      </c>
      <c r="E25">
        <v>6.29</v>
      </c>
      <c r="F25">
        <v>6.29</v>
      </c>
      <c r="G25">
        <v>11</v>
      </c>
      <c r="H25">
        <v>18</v>
      </c>
      <c r="I25">
        <v>18</v>
      </c>
      <c r="J25">
        <v>18</v>
      </c>
    </row>
    <row r="26" ht="15.75" customHeight="1"/>
    <row r="27" ht="15" customHeight="1">
      <c r="A27" t="str">
        <v>ICI</v>
      </c>
      <c r="B27" t="str">
        <v>NOM DE LA RECETTE</v>
      </c>
      <c r="J27" t="str">
        <v>N°2</v>
      </c>
      <c r="L27" t="str">
        <v>SERVICE AU POIDS Explication</v>
      </c>
      <c r="V27" t="str">
        <v>QU'EST-CE QU'UNE FICHE DE FABRICATION  DE TYPE "POSTIT"©</v>
      </c>
    </row>
    <row r="28" ht="15" customHeight="1">
      <c r="V28" t="str">
        <v>Tel un Postit © c'est une fiche Excel autonome facilement copiable et transposable dans n'importe quelle feuille</v>
      </c>
    </row>
    <row r="29" ht="15" customHeight="1">
      <c r="A29" t="str">
        <v>fiche de fabrication SERVICE AU POIDS</v>
      </c>
      <c r="B29" t="str">
        <v>recette de qui ?</v>
      </c>
      <c r="G29" t="str">
        <v>SERVICE AU POIDS</v>
      </c>
      <c r="M29" t="str">
        <v>Cela demande un peu plus d'attention que pour le service à la portion</v>
      </c>
      <c r="V29" t="str">
        <v>Lien &gt;</v>
      </c>
      <c r="W29" t="str">
        <v>Mettez la collaboration au coeur de votre environnement de travail</v>
      </c>
    </row>
    <row r="30" ht="15" customHeight="1">
      <c r="B30" t="str">
        <v xml:space="preserve">❺ Poids Auteur </v>
      </c>
      <c r="I30" t="str">
        <v>⑥ Dupliquer pour</v>
      </c>
      <c r="M30" t="str">
        <v>les poids - les cuillères à café le nombre de pièces : tout est mélangé</v>
      </c>
      <c r="V30" t="str">
        <v xml:space="preserve">"POSTIT"   QUEL INTÉRÊT </v>
      </c>
    </row>
    <row r="31" ht="15" customHeight="1">
      <c r="B31" s="3">
        <v>1.25</v>
      </c>
      <c r="C31" s="2" t="str">
        <v>d'agneau</v>
      </c>
      <c r="I31" s="3">
        <v>5</v>
      </c>
      <c r="J31" s="2" t="str">
        <f>C31</f>
        <v>d'agneau</v>
      </c>
      <c r="O31" t="str">
        <v xml:space="preserve">si bien que vous obtenez un poids total de </v>
      </c>
      <c r="P31" s="1">
        <f>C43</f>
        <v>1.35</v>
      </c>
      <c r="Q31" t="str">
        <v>cellule</v>
      </c>
      <c r="R31" t="str">
        <f>B43</f>
        <v>④ &gt;</v>
      </c>
      <c r="V31" t="str">
        <v xml:space="preserve">Chaque postit étant indépendant vous pouvez  le copier et le coller dans n'importe quelle feuille Excel </v>
      </c>
    </row>
    <row r="32" ht="15" customHeight="1">
      <c r="B32" s="10">
        <f>C43</f>
        <v>1.35</v>
      </c>
      <c r="C32" s="2" t="str">
        <v>&lt; ④</v>
      </c>
      <c r="M32" t="str">
        <v xml:space="preserve">si vous n'aviez que des poids vous pourriez saisir ce total dans la cellule Poids Auteur </v>
      </c>
      <c r="V32" t="str">
        <v>pour vous constituer un répertoire</v>
      </c>
    </row>
    <row r="33" ht="15" customHeight="1">
      <c r="B33" t="str">
        <v>Unités</v>
      </c>
      <c r="C33" t="str">
        <v xml:space="preserve">Poids </v>
      </c>
      <c r="D33" t="str">
        <v>Denrées</v>
      </c>
      <c r="E33" t="str">
        <v>Unités</v>
      </c>
      <c r="F33" t="str">
        <v>Quoi</v>
      </c>
      <c r="G33" t="str">
        <v>Quantité</v>
      </c>
      <c r="M33" t="str">
        <v xml:space="preserve">mais si vous souhaitez dupliquer cette recette pour un poids d'agneau saisir ce poids d'agneau </v>
      </c>
      <c r="V33" t="str">
        <v>Vous pouvez assembler plusieurs postit(s) sur une même feuille pour créer votre recette</v>
      </c>
    </row>
    <row r="34" ht="15" customHeight="1">
      <c r="B34" t="str">
        <v>②</v>
      </c>
      <c r="D34" t="str">
        <v>①</v>
      </c>
      <c r="F34" t="str">
        <v>③</v>
      </c>
      <c r="V34" t="str">
        <v>Exemple : pour une recette de gateau…allez chercher dans vos répertoires la recette du biscuit qui vous convient</v>
      </c>
    </row>
    <row r="35" ht="15" customHeight="1">
      <c r="C35" s="1">
        <v>1.25</v>
      </c>
      <c r="D35" t="str">
        <v>Agneau</v>
      </c>
      <c r="E35" s="9" t="str">
        <f>IF(B31&lt;=0,0,IF(ISTEXT(B35),B35,IF(ISBLANK(B35),"",(B35/B31)*I31)))</f>
        <v/>
      </c>
      <c r="G35" s="10">
        <f>IF(E35&lt;=0,0,IF(ISBLANK(C35),0,IF(ISBLANK(B35),C35/B31*I31,(C35*B35)/B31*I31)))</f>
        <v>5</v>
      </c>
      <c r="H35" t="str">
        <v>Procédure</v>
      </c>
      <c r="M35" t="str">
        <v>vous auriez très bien pu dupliquer cette recette pour un poids de haricots coco</v>
      </c>
      <c r="V35" t="str">
        <v xml:space="preserve"> le mieux ajoutez une ou deux crèmes qui vont bien et terminez en ajoutant un postit éléments de décor</v>
      </c>
    </row>
    <row r="36" ht="15" customHeight="1">
      <c r="B36" s="2">
        <v>2</v>
      </c>
      <c r="C36" s="1">
        <v>0.05</v>
      </c>
      <c r="D36" t="str">
        <v>oignons</v>
      </c>
      <c r="E36" s="9">
        <f>IF(B31&lt;=0,0,IF(ISTEXT(B36),B36,IF(ISBLANK(B36),"",(B36/B31)*I31)))</f>
        <v>8</v>
      </c>
      <c r="F36" t="str">
        <v>oignons</v>
      </c>
      <c r="G36" s="10">
        <f>IF(E36&lt;=0,0,IF(ISBLANK(C36),0,IF(ISBLANK(B36),C36/B31*I31,(C36*B36)/B31*I31)))</f>
        <v>0.4</v>
      </c>
      <c r="V36" t="str">
        <v>Idem pour des recettes de cuisine faites des répertoires :</v>
      </c>
    </row>
    <row r="37" ht="15" customHeight="1">
      <c r="E37" s="9" t="str">
        <f>IF(B31&lt;=0,0,IF(ISTEXT(B37),B37,IF(ISBLANK(B37),"",(B37/B31)*I31)))</f>
        <v/>
      </c>
      <c r="G37" s="10">
        <f>IF(E37&lt;=0,0,IF(ISBLANK(C37),0,IF(ISBLANK(B37),C37/B31*I31,(C37*B37)/B31*I31)))</f>
        <v>0</v>
      </c>
      <c r="M37" t="str">
        <v>Formule :</v>
      </c>
      <c r="V37" t="str">
        <v>de garnitures aromatiques de cuisson</v>
      </c>
    </row>
    <row r="38" ht="15" customHeight="1">
      <c r="E38" s="9" t="str">
        <f>IF(B31&lt;=0,0,IF(ISTEXT(B38),B38,IF(ISBLANK(B38),"",(B38/B31)*I31)))</f>
        <v/>
      </c>
      <c r="G38" s="10">
        <f>IF(E38&lt;=0,0,IF(ISBLANK(C38),0,IF(ISBLANK(B38),C38/B31*I31,(C38*B38)/B31*I31)))</f>
        <v>0</v>
      </c>
      <c r="M38" t="str">
        <v xml:space="preserve">Quantité de chaque produit  </v>
      </c>
      <c r="P38" t="str">
        <v>X par le poids que vous voulez dupliquer</v>
      </c>
      <c r="V38" t="str">
        <v>de sauces diverses et variées</v>
      </c>
    </row>
    <row r="39" ht="15" customHeight="1">
      <c r="E39" s="9" t="str">
        <f>IF(B31&lt;=0,0,IF(ISTEXT(B39),B39,IF(ISBLANK(B39),"",(B39/B31)*I31)))</f>
        <v/>
      </c>
      <c r="G39" s="10">
        <f>IF(E39&lt;=0,0,IF(ISBLANK(C39),0,IF(ISBLANK(B39),C39/B31*I31,(C39*B39)/B31*I31)))</f>
        <v>0</v>
      </c>
      <c r="M39" t="str">
        <v>Poids de l'Auteur</v>
      </c>
      <c r="V39" t="str">
        <v xml:space="preserve"> de garnitures de finitions ou de décor</v>
      </c>
    </row>
    <row r="40" ht="15" customHeight="1">
      <c r="E40" s="9" t="str">
        <f>IF(B31&lt;=0,0,IF(ISTEXT(B40),B40,IF(ISBLANK(B40),"",(B40/B31)*I31)))</f>
        <v/>
      </c>
      <c r="G40" s="10">
        <f>IF(E40&lt;=0,0,IF(ISBLANK(C40),0,IF(ISBLANK(B40),C40/B31*I31,(C40*B40)/B31*I31)))</f>
        <v>0</v>
      </c>
      <c r="V40" t="str">
        <v>Faites "votre marché" dans vos répertoires et assemblez le tout sur une même feuille Excel</v>
      </c>
    </row>
    <row r="41" ht="15" customHeight="1">
      <c r="E41" s="9" t="str">
        <f>IF(B31&lt;=0,0,IF(ISTEXT(B41),B41,IF(ISBLANK(B41),"",(B41/B31)*I31)))</f>
        <v/>
      </c>
      <c r="G41" s="10">
        <f>IF(E41&lt;=0,0,IF(ISBLANK(C41),0,IF(ISBLANK(B41),C41/B31*I31,(C41*B41)/B31*I31)))</f>
        <v>0</v>
      </c>
      <c r="Q41" t="str">
        <v>si dans votre recette vous n'avez saisi que des poids alors saisissez le total</v>
      </c>
      <c r="R41" s="1">
        <f>C43</f>
        <v>1.35</v>
      </c>
      <c r="V41" t="str">
        <v xml:space="preserve">comment copier un "Postit" : cliquez sur la cellule ICI dans l'angle gauche puis déportez la souris vers la droit le postit </v>
      </c>
    </row>
    <row r="42" ht="15" customHeight="1">
      <c r="E42" s="9" t="str">
        <f>IF(B31&lt;=0,0,IF(ISTEXT(B42),B42,IF(ISBLANK(B42),"",(B42/B31)*I31)))</f>
        <v/>
      </c>
      <c r="G42" s="10">
        <f>IF(E42&lt;=0,0,IF(ISBLANK(C42),0,IF(ISBLANK(B42),C42/B31*I31,(C42*B42)/B31*I31)))</f>
        <v>0</v>
      </c>
      <c r="Q42" t="str">
        <v>de la cellule</v>
      </c>
      <c r="R42" t="str">
        <f>B43</f>
        <v>④ &gt;</v>
      </c>
      <c r="V42" t="str">
        <v>est sélectionné  il ne vous reste plus qu'a le copier et le coller dans votre répertoire</v>
      </c>
    </row>
    <row r="43" ht="15" customHeight="1">
      <c r="B43" t="str">
        <v>④ &gt;</v>
      </c>
      <c r="C43" s="1">
        <f>IF(ISBLANK(B35),C35,B35*C35)+IF(ISBLANK(B36),C36,B36*C36)+IF(ISBLANK(B37),C37,B37*C37)+IF(ISBLANK(B38),C38,B38*C38)+IF(ISBLANK(B39),C39,B39*C39)+IF(ISBLANK(B40),C40,B40*C40)+IF(ISBLANK(B41),C41,B41*C41)+IF(ISBLANK(B42),C42,B42*C42)</f>
        <v>1.35</v>
      </c>
      <c r="D43" t="str">
        <v>si vous voulez refaire la</v>
      </c>
      <c r="G43" s="9">
        <f>SUM(G35:G42)</f>
        <v>5.4</v>
      </c>
      <c r="I43" t="str">
        <v>Recette de l'Auteur  saisissez la valeur de la cellule</v>
      </c>
      <c r="J43" t="str">
        <f>ADDRESS(ROW(B32),COLUMN(B32),4)</f>
        <v>B32</v>
      </c>
      <c r="AE43" t="str">
        <v xml:space="preserve">ne sont "postit" que les fiches avec cellule </v>
      </c>
      <c r="AF43" t="str">
        <v>ICI</v>
      </c>
      <c r="AG43" t="str">
        <v>ICI</v>
      </c>
    </row>
    <row r="44" ht="18.75" customHeight="1">
      <c r="A44">
        <v>2.86</v>
      </c>
      <c r="B44">
        <v>8</v>
      </c>
      <c r="C44">
        <v>8</v>
      </c>
      <c r="D44">
        <v>25</v>
      </c>
      <c r="E44">
        <v>6.29</v>
      </c>
      <c r="F44">
        <v>6.29</v>
      </c>
      <c r="G44">
        <v>11</v>
      </c>
      <c r="H44">
        <v>18</v>
      </c>
      <c r="I44">
        <v>18</v>
      </c>
      <c r="J44">
        <v>18</v>
      </c>
      <c r="V44" t="str">
        <v>Bonne utilisation. A vous de faire évoluer ces documents…et n'hésitez pas à tramsmettre vos savoirs faire……</v>
      </c>
    </row>
    <row r="45" ht="18" customHeight="1">
      <c r="V45" t="str">
        <v>pour aider les jeunes en formation ou donner des idées à vos collègues des métiers de bouche</v>
      </c>
    </row>
    <row r="46" ht="18" customHeight="1">
      <c r="D46" t="str">
        <v>Récap du Mode d'emploi  de la fiche recette</v>
      </c>
      <c r="V46" t="str">
        <v>Joël Leboucher</v>
      </c>
    </row>
    <row r="47" ht="18" customHeight="1">
      <c r="V47" t="str">
        <v>Adaptation 2016 : Joël Leboucher..UPRT "Union des Personnels de la Restauration Territoriale"  membre du réseau RESTAU'CO</v>
      </c>
    </row>
    <row r="48" ht="18" customHeight="1"/>
    <row r="49" ht="18" customHeight="1"/>
    <row r="50" ht="18" customHeight="1">
      <c r="D50" t="str">
        <v>à saisir</v>
      </c>
    </row>
    <row r="51" ht="18" customHeight="1">
      <c r="D51" t="str">
        <v>①  Denrées</v>
      </c>
    </row>
    <row r="52" ht="18" customHeight="1">
      <c r="D52" t="str">
        <v>②  Quantités Auteur Unités et Poids</v>
      </c>
    </row>
    <row r="53" ht="18" customHeight="1">
      <c r="D53" t="str">
        <v>Exemple</v>
      </c>
    </row>
    <row r="54" ht="18" customHeight="1">
      <c r="D54" t="str">
        <v>②</v>
      </c>
      <c r="E54" t="str">
        <v>②</v>
      </c>
      <c r="F54" t="str">
        <v>③</v>
      </c>
    </row>
    <row r="55" ht="18" customHeight="1">
      <c r="D55" t="str">
        <v>Nb d'unités</v>
      </c>
      <c r="E55" t="str">
        <v>Poids Unitaire en Kg</v>
      </c>
      <c r="F55" t="str">
        <v>Quoi Texte</v>
      </c>
    </row>
    <row r="56" ht="18" customHeight="1"/>
    <row r="57" ht="18" customHeight="1">
      <c r="D57" t="str">
        <v>œufs liquides</v>
      </c>
    </row>
    <row r="58" ht="18" customHeight="1">
      <c r="E58" s="11">
        <v>0.15</v>
      </c>
    </row>
    <row r="59" ht="18" customHeight="1">
      <c r="D59" t="str">
        <v>jaunes d'œufs</v>
      </c>
    </row>
    <row r="60" ht="18" customHeight="1">
      <c r="D60" s="12">
        <v>3</v>
      </c>
      <c r="E60" s="11">
        <v>0.02</v>
      </c>
      <c r="F60" s="11" t="str">
        <v>jaunes</v>
      </c>
    </row>
    <row r="61" ht="18" customHeight="1">
      <c r="D61" t="str">
        <v>œufs coquille</v>
      </c>
    </row>
    <row r="62" ht="18" customHeight="1">
      <c r="D62" s="12">
        <v>5</v>
      </c>
      <c r="F62" s="11" t="str">
        <v>œufs</v>
      </c>
    </row>
    <row r="63" ht="18" customHeight="1">
      <c r="D63" t="str">
        <v>③ Quoi  cuillères à café = C à C- cuillère potage = C à P - œufs -blancs - jaunes - pincées - sachets - grappes etc…</v>
      </c>
    </row>
    <row r="64" ht="18" customHeight="1"/>
    <row r="65" ht="18" customHeight="1"/>
    <row r="66" ht="18" customHeight="1">
      <c r="D66" t="str">
        <v xml:space="preserve">❺ Portions Auteur </v>
      </c>
    </row>
    <row r="67" ht="18" customHeight="1">
      <c r="D67" t="str">
        <v>A la portion saisissez le nombre de portions prévues par l'Auteur</v>
      </c>
    </row>
    <row r="68" ht="18" customHeight="1"/>
    <row r="69" ht="18" customHeight="1">
      <c r="D69" s="2">
        <v>6</v>
      </c>
      <c r="E69" t="str">
        <v>Ligne</v>
      </c>
      <c r="F69" t="str">
        <v>Colonne</v>
      </c>
    </row>
    <row r="70" ht="18" customHeight="1">
      <c r="D70" s="2" t="str">
        <v>Portions</v>
      </c>
      <c r="E70">
        <f>ROW(B12)</f>
        <v>12</v>
      </c>
      <c r="F70" t="str">
        <f>B7</f>
        <v>B</v>
      </c>
    </row>
    <row r="71" ht="18" customHeight="1"/>
    <row r="72" ht="18" customHeight="1">
      <c r="D72" t="str">
        <v xml:space="preserve">❺ Poids Auteur </v>
      </c>
    </row>
    <row r="73" ht="18" customHeight="1">
      <c r="D73" t="str">
        <v>soit vous saisisez le total ④ dans la cellule ⑤ ou mettez les 2 cellules en liaison en liaison  =</v>
      </c>
    </row>
    <row r="74" ht="18" customHeight="1"/>
    <row r="75" ht="18" customHeight="1"/>
    <row r="76" ht="18" customHeight="1">
      <c r="D76" s="1">
        <v>13.1</v>
      </c>
      <c r="E76" s="2" t="str">
        <v>Kg</v>
      </c>
    </row>
    <row r="77" ht="18" customHeight="1">
      <c r="D77" s="1">
        <v>13.1</v>
      </c>
      <c r="E77" s="2" t="str">
        <v>&lt; ④</v>
      </c>
    </row>
    <row r="78" ht="18" customHeight="1">
      <c r="D78" t="str">
        <v>soit vous faites le choix de dupliquer la recette partir d'une denrée Exemple poids d'agneau</v>
      </c>
    </row>
    <row r="79" ht="18" customHeight="1"/>
    <row r="80" ht="18" customHeight="1"/>
    <row r="81" ht="18" customHeight="1"/>
    <row r="82" ht="18" customHeight="1">
      <c r="D82" s="1">
        <v>0.75</v>
      </c>
      <c r="E82" s="2" t="str">
        <v>Kg d'agneau</v>
      </c>
    </row>
    <row r="83" ht="18" customHeight="1">
      <c r="D83" s="1">
        <v>6.666666666666666</v>
      </c>
      <c r="E83" s="2" t="str">
        <v>&lt; ④</v>
      </c>
    </row>
    <row r="84" ht="18" customHeight="1"/>
    <row r="85" ht="18" customHeight="1">
      <c r="D85" t="str">
        <v>⑥ Dupliquer pour</v>
      </c>
    </row>
    <row r="86" ht="18" customHeight="1">
      <c r="D86" t="str">
        <v>a vous de saisir ce que vous voulez</v>
      </c>
    </row>
    <row r="87"/>
    <row r="88" ht="13.5" customHeight="1">
      <c r="D88">
        <v>25</v>
      </c>
      <c r="E88">
        <v>6.29</v>
      </c>
      <c r="F88">
        <v>6.29</v>
      </c>
      <c r="G88" t="str">
        <v>&lt; largeurs de colonnes</v>
      </c>
    </row>
    <row r="89"/>
    <row r="90" ht="15.75" customHeight="1">
      <c r="AI90" t="str">
        <v>FIN</v>
      </c>
    </row>
  </sheetData>
  <mergeCells count="43">
    <mergeCell ref="V8:AH9"/>
    <mergeCell ref="B2:J6"/>
    <mergeCell ref="A8:A9"/>
    <mergeCell ref="L8:O8"/>
    <mergeCell ref="U8:U9"/>
    <mergeCell ref="B8:I9"/>
    <mergeCell ref="J8:J9"/>
    <mergeCell ref="A10:A24"/>
    <mergeCell ref="B10:D10"/>
    <mergeCell ref="G10:J10"/>
    <mergeCell ref="U10:U24"/>
    <mergeCell ref="I12:I13"/>
    <mergeCell ref="J12:J13"/>
    <mergeCell ref="M18:O18"/>
    <mergeCell ref="B15:C15"/>
    <mergeCell ref="M19:O19"/>
    <mergeCell ref="A27:A28"/>
    <mergeCell ref="L27:O27"/>
    <mergeCell ref="A29:A43"/>
    <mergeCell ref="B29:D29"/>
    <mergeCell ref="G29:J29"/>
    <mergeCell ref="I31:I32"/>
    <mergeCell ref="J31:J32"/>
    <mergeCell ref="M38:O38"/>
    <mergeCell ref="M39:O39"/>
    <mergeCell ref="B34:C34"/>
    <mergeCell ref="J27:J28"/>
    <mergeCell ref="B27:I28"/>
    <mergeCell ref="D46:F48"/>
    <mergeCell ref="D49:F49"/>
    <mergeCell ref="D50:F50"/>
    <mergeCell ref="D51:F51"/>
    <mergeCell ref="D52:F52"/>
    <mergeCell ref="D78:F81"/>
    <mergeCell ref="D63:F65"/>
    <mergeCell ref="D55:D56"/>
    <mergeCell ref="E55:E56"/>
    <mergeCell ref="F55:F56"/>
    <mergeCell ref="D57:F57"/>
    <mergeCell ref="D59:F59"/>
    <mergeCell ref="D61:F61"/>
    <mergeCell ref="D67:F68"/>
    <mergeCell ref="D73:F75"/>
  </mergeCells>
  <hyperlinks>
    <hyperlink ref="W29" r:id="rId1"/>
  </hyperlinks>
  <pageMargins left="0.7" right="0.7" top="0.75" bottom="0.75" header="0.3" footer="0.3"/>
  <ignoredErrors>
    <ignoredError numberStoredAsText="1" sqref="A1:AI90"/>
  </ignoredErrors>
</worksheet>
</file>

<file path=xl/worksheets/sheet4.xml><?xml version="1.0" encoding="utf-8"?>
<worksheet xmlns="http://schemas.openxmlformats.org/spreadsheetml/2006/main" xmlns:r="http://schemas.openxmlformats.org/officeDocument/2006/relationships">
  <dimension ref="A1:AW136"/>
  <sheetViews>
    <sheetView workbookViewId="0" rightToLeft="0"/>
  </sheetViews>
  <cols>
    <col min="1" max="1" customWidth="1" width="3.42578125"/>
    <col min="2" max="2" customWidth="1" width="11.5703125"/>
    <col min="3" max="3" customWidth="1" width="11.5703125"/>
    <col min="4" max="4" customWidth="1" width="7.7109375"/>
    <col min="5" max="5" customWidth="1" width="8.7109375"/>
    <col min="6" max="6" customWidth="1" width="10.7109375"/>
    <col min="7" max="7" customWidth="1" width="7.7109375"/>
    <col min="8" max="8" customWidth="1" width="8.7109375"/>
    <col min="9" max="9" customWidth="1" width="10.7109375"/>
    <col min="10" max="10" customWidth="1" width="7.7109375"/>
    <col min="11" max="11" customWidth="1" width="8.7109375"/>
    <col min="12" max="12" customWidth="1" width="10.7109375"/>
    <col min="13" max="13" customWidth="1" width="7.7109375"/>
    <col min="14" max="14" customWidth="1" width="8.7109375"/>
    <col min="15" max="15" customWidth="1" width="10.7109375"/>
    <col min="16" max="16" customWidth="1" width="16.7109375"/>
    <col min="17" max="17" customWidth="1" width="8.7109375"/>
    <col min="18" max="18" customWidth="1" width="11.5703125"/>
    <col min="19" max="19" customWidth="1" width="3.140625"/>
    <col min="20" max="20" customWidth="1" width="11.7109375"/>
    <col min="21" max="21" customWidth="1" width="30.7109375"/>
    <col min="22" max="22" customWidth="1" width="11.7109375"/>
    <col min="23" max="23" customWidth="1" width="11.7109375"/>
    <col min="24" max="24" customWidth="1" width="11.7109375"/>
    <col min="25" max="25" customWidth="1" width="11.7109375"/>
    <col min="26" max="26" customWidth="1" width="11.7109375"/>
    <col min="27" max="27" customWidth="1" width="11.7109375"/>
    <col min="28" max="28" customWidth="1" width="11.7109375"/>
    <col min="29" max="29" customWidth="1" width="11.7109375"/>
    <col min="30" max="30" customWidth="1" width="11.7109375"/>
    <col min="31" max="31" customWidth="1" width="11.7109375"/>
    <col min="32" max="32" customWidth="1" width="11.7109375"/>
    <col min="33" max="33" customWidth="1" width="11.7109375"/>
    <col min="34" max="34" customWidth="1" width="11.7109375"/>
    <col min="35" max="35" customWidth="1" width="15.7109375"/>
    <col min="36" max="36" customWidth="1" width="15.7109375"/>
    <col min="37" max="37" customWidth="1" width="11.7109375"/>
    <col min="38" max="38" customWidth="1" width="11.7109375"/>
    <col min="39" max="39" customWidth="1" width="9.85546875"/>
    <col min="40" max="40" customWidth="1" width="11.7109375"/>
    <col min="41" max="41" customWidth="1" width="11.7109375"/>
    <col min="42" max="42" customWidth="1" width="11.7109375"/>
    <col min="43" max="43" customWidth="1" width="11.7109375"/>
    <col min="44" max="44" customWidth="1" width="11.7109375"/>
    <col min="45" max="45" customWidth="1" width="11.7109375"/>
    <col min="46" max="46" customWidth="1" width="11.7109375"/>
    <col min="47" max="47" customWidth="1" width="11.7109375"/>
    <col min="48" max="48" customWidth="1" width="11.710937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ht="24" customHeight="1">
      <c r="A1" t="str">
        <v>?</v>
      </c>
      <c r="B1" s="5" t="str">
        <v>AVANT de saisir quoique ce soit dans une cellule vérifiez bien qu'il n'y ait pas de formule en cliquant dessus</v>
      </c>
      <c r="R1" t="str">
        <v>?</v>
      </c>
      <c r="S1" s="9">
        <f>CELL("largeur",S1)</f>
        <v>2</v>
      </c>
      <c r="T1" t="str">
        <v>?</v>
      </c>
      <c r="U1" s="5" t="str">
        <v>AVANT de saisir quoique ce soit dans une cellule vérifiez bien qu'il n'y ait pas de formule en cliquant dessus</v>
      </c>
      <c r="AU1" s="5" t="str">
        <v>AVANT de saisir quoique ce soit dans une cellule vérifiez bien qu'il n'y ait pas de formule en cliquant dessus</v>
      </c>
      <c r="AV1" t="str">
        <v>?</v>
      </c>
    </row>
    <row r="2" ht="15.75" customHeight="1">
      <c r="B2" t="str">
        <f>LEFT(ADDRESS(1,COLUMN(),4),LEN(ADDRESS(1,COLUMN(),4))-1)</f>
        <v>B</v>
      </c>
    </row>
    <row r="3" ht="15.75" customHeight="1"/>
    <row r="4" ht="28.5" customHeight="1">
      <c r="A4" t="str">
        <v>ICI</v>
      </c>
      <c r="B4" t="str">
        <v>NOM DE VOTRE PLAT ICI         Modèle FF.1.A 2022- Recette au poids 50 lignes</v>
      </c>
      <c r="P4" t="str">
        <v>Porc</v>
      </c>
      <c r="R4" s="2" t="str">
        <v>021</v>
      </c>
      <c r="T4" t="str">
        <v>TABLEAU DE SAISIE MODÈLE A</v>
      </c>
    </row>
    <row r="5" ht="28.5" customHeight="1">
      <c r="B5" s="13" t="str">
        <v>Auteur &gt;</v>
      </c>
      <c r="C5" s="13" t="str">
        <v>Saisissez VOTRE NOM ou Autre</v>
      </c>
    </row>
    <row r="6" ht="28.5" customHeight="1">
      <c r="B6" t="str">
        <v>❻ Votre référence et Quoi ?</v>
      </c>
    </row>
    <row r="7" ht="28.5" customHeight="1">
      <c r="B7" s="9">
        <v>20</v>
      </c>
      <c r="C7" s="2" t="str">
        <v>portions</v>
      </c>
      <c r="G7" t="str">
        <v xml:space="preserve"> Aide à la décision</v>
      </c>
      <c r="O7" s="1" t="str">
        <v>❼ Dupliquer pour</v>
      </c>
      <c r="P7" s="9">
        <v>12</v>
      </c>
      <c r="Q7" s="2" t="str">
        <f>C7</f>
        <v>portions</v>
      </c>
    </row>
    <row r="8" ht="28.5" customHeight="1">
      <c r="G8" t="str">
        <v>Nb de portions</v>
      </c>
      <c r="H8" t="str">
        <v xml:space="preserve">Poids portion </v>
      </c>
      <c r="I8" t="str">
        <v>Total</v>
      </c>
      <c r="T8" t="str">
        <v>Mode d'emploi colonne U  ligne 71</v>
      </c>
      <c r="AM8" t="str">
        <v>Mode d'emploi cellule</v>
      </c>
    </row>
    <row r="9" ht="30.75" customHeight="1">
      <c r="B9" s="14">
        <f>SUM(AK66,AN66,AQ66,AT66)</f>
        <v>3.125</v>
      </c>
      <c r="C9" t="str">
        <v>❺ Poids Auteur</v>
      </c>
      <c r="G9" s="2">
        <v>150</v>
      </c>
      <c r="H9" s="15">
        <v>0.25</v>
      </c>
      <c r="I9" s="1">
        <f>H9*G9</f>
        <v>37.5</v>
      </c>
      <c r="T9" t="str">
        <v>Sur le tableau précédent ne saisir que : le NOM DE VOTRE PLAT . La famille et un code pour cette fiche . VOTRE NOM ou Autre . Votre référence ❻ . à Dupliquer pour ❼  et le  Coeff de vente  ⑥</v>
      </c>
    </row>
    <row r="10" ht="18" customHeight="1">
      <c r="O10" t="str">
        <v>Prix remis à jour le :</v>
      </c>
      <c r="P10" s="13">
        <v>42333</v>
      </c>
      <c r="T10" t="str">
        <f>LEFT(ADDRESS(1,COLUMN(),4),LEN(ADDRESS(1,COLUMN(),4))-1)</f>
        <v>T</v>
      </c>
      <c r="U10" t="str">
        <f>LEFT(ADDRESS(1,COLUMN(),4),LEN(ADDRESS(1,COLUMN(),4))-1)</f>
        <v>U</v>
      </c>
      <c r="V10" t="str">
        <f>LEFT(ADDRESS(1,COLUMN(),4),LEN(ADDRESS(1,COLUMN(),4))-1)</f>
        <v>V</v>
      </c>
      <c r="X10" t="str">
        <f>LEFT(ADDRESS(1,COLUMN(),4),LEN(ADDRESS(1,COLUMN(),4))-1)</f>
        <v>X</v>
      </c>
      <c r="AA10" t="str">
        <f>LEFT(ADDRESS(1,COLUMN(),4),LEN(ADDRESS(1,COLUMN(),4))-1)</f>
        <v>AA</v>
      </c>
      <c r="AD10" t="str">
        <f>LEFT(ADDRESS(1,COLUMN(),4),LEN(ADDRESS(1,COLUMN(),4))-1)</f>
        <v>AD</v>
      </c>
      <c r="AG10" t="str">
        <f>LEFT(ADDRESS(1,COLUMN(),4),LEN(ADDRESS(1,COLUMN(),4))-1)</f>
        <v>AG</v>
      </c>
      <c r="AL10" t="str">
        <f>LEFT(ADDRESS(1,COLUMN(),4),LEN(ADDRESS(1,COLUMN(),4))-1)</f>
        <v>AL</v>
      </c>
      <c r="AO10" t="str">
        <f>LEFT(ADDRESS(1,COLUMN(),4),LEN(ADDRESS(1,COLUMN(),4))-1)</f>
        <v>AO</v>
      </c>
      <c r="AR10" t="str">
        <f>LEFT(ADDRESS(1,COLUMN(),4),LEN(ADDRESS(1,COLUMN(),4))-1)</f>
        <v>AR</v>
      </c>
      <c r="AU10" t="str">
        <f>LEFT(ADDRESS(1,COLUMN(),4),LEN(ADDRESS(1,COLUMN(),4))-1)</f>
        <v>AU</v>
      </c>
    </row>
    <row r="11" ht="30" customHeight="1">
      <c r="D11" t="str">
        <f>X11</f>
        <v>Préparation N°1</v>
      </c>
      <c r="G11" t="str">
        <f>AA11</f>
        <v>Préparation N°2</v>
      </c>
      <c r="J11" t="str">
        <f>AD11</f>
        <v>Garniture</v>
      </c>
      <c r="M11" t="str">
        <f>AG11</f>
        <v>Finition</v>
      </c>
      <c r="U11" t="str">
        <v>Liste des Denrées</v>
      </c>
      <c r="W11" t="str">
        <v xml:space="preserve">❶ </v>
      </c>
      <c r="X11" t="str">
        <v>Préparation N°1</v>
      </c>
      <c r="Z11" t="str">
        <v xml:space="preserve">❷ </v>
      </c>
      <c r="AA11" t="str">
        <v>Préparation N°2</v>
      </c>
      <c r="AC11" t="str">
        <v xml:space="preserve">❸ </v>
      </c>
      <c r="AD11" t="str">
        <v>Garniture</v>
      </c>
      <c r="AF11" t="str">
        <v xml:space="preserve">❹ </v>
      </c>
      <c r="AG11" t="str">
        <v>Finition</v>
      </c>
      <c r="AI11" t="str">
        <v>Denrées</v>
      </c>
      <c r="AK11" t="str">
        <f>X11</f>
        <v>Préparation N°1</v>
      </c>
      <c r="AN11" t="str">
        <f>AA11</f>
        <v>Préparation N°2</v>
      </c>
      <c r="AQ11" t="str">
        <f>AD11</f>
        <v>Garniture</v>
      </c>
      <c r="AT11" t="str">
        <f>AG11</f>
        <v>Finition</v>
      </c>
    </row>
    <row r="12" ht="21" customHeight="1">
      <c r="Q12" t="str">
        <v>Coût denrées</v>
      </c>
      <c r="R12" s="16">
        <f>SUM(R15:R64)</f>
        <v>25.2</v>
      </c>
      <c r="U12" t="str">
        <v>①</v>
      </c>
      <c r="W12" t="str">
        <v>④</v>
      </c>
      <c r="X12" t="str">
        <v>③</v>
      </c>
      <c r="Y12" t="str">
        <v>⑤</v>
      </c>
      <c r="Z12" t="str">
        <v>④</v>
      </c>
      <c r="AA12" t="str">
        <v>③</v>
      </c>
      <c r="AB12" t="str">
        <v>⑤</v>
      </c>
      <c r="AC12" t="str">
        <v>④</v>
      </c>
      <c r="AD12" t="str">
        <v>③</v>
      </c>
      <c r="AE12" t="str">
        <v>⑤</v>
      </c>
      <c r="AF12" t="str">
        <v>④</v>
      </c>
      <c r="AG12" t="str">
        <v>③</v>
      </c>
      <c r="AH12" t="str">
        <v>⑤</v>
      </c>
      <c r="AL12" s="2" t="str">
        <v>Portions</v>
      </c>
      <c r="AO12" s="2" t="str">
        <v>Portions</v>
      </c>
      <c r="AR12" s="2" t="str">
        <v>Portions</v>
      </c>
      <c r="AU12" s="2" t="str">
        <v>Portions</v>
      </c>
    </row>
    <row r="13" ht="23.25" customHeight="1">
      <c r="D13" t="str">
        <v>Nb d'unités</v>
      </c>
      <c r="E13" t="str">
        <v>Quoi</v>
      </c>
      <c r="F13" s="10" t="str">
        <v>Poids BRUTS</v>
      </c>
      <c r="G13" t="str">
        <v>Nb d'unités</v>
      </c>
      <c r="H13" t="str">
        <v>Quoi</v>
      </c>
      <c r="I13" s="10" t="str">
        <v>Poids BRUTS</v>
      </c>
      <c r="J13" t="str">
        <v>Nb d'unités</v>
      </c>
      <c r="K13" t="str">
        <v>Quoi</v>
      </c>
      <c r="L13" s="10" t="str">
        <v>Poids BRUTS</v>
      </c>
      <c r="M13" t="str">
        <v>Nb d'unités</v>
      </c>
      <c r="N13" t="str">
        <v>Quoi</v>
      </c>
      <c r="O13" s="10" t="str">
        <v>Poids BRUTS</v>
      </c>
      <c r="Q13" t="str">
        <v>⑦ Coeff de vente</v>
      </c>
      <c r="R13">
        <v>2.5</v>
      </c>
      <c r="T13" t="str">
        <v>② Code produit</v>
      </c>
      <c r="V13" t="str">
        <v>⑥ Prix U HT</v>
      </c>
      <c r="W13" t="str">
        <v>Nb d'unités</v>
      </c>
      <c r="X13" t="str">
        <v>Poids Unitaire en Kg</v>
      </c>
      <c r="Y13" t="str">
        <v>Quoi Texte</v>
      </c>
      <c r="Z13" t="str">
        <v>Nb d'unités</v>
      </c>
      <c r="AA13" t="str">
        <v>Poids Unitaire en Kg</v>
      </c>
      <c r="AB13" t="str">
        <v>Quoi Texte</v>
      </c>
      <c r="AC13" t="str">
        <v>Nb d'unités</v>
      </c>
      <c r="AD13" t="str">
        <v>Poids Unitaire en Kg</v>
      </c>
      <c r="AE13" t="str">
        <v>Quoi Texte</v>
      </c>
      <c r="AF13" t="str">
        <v>Nb d'unités</v>
      </c>
      <c r="AG13" t="str">
        <v>Poids Unitaire en Kg</v>
      </c>
      <c r="AH13" t="str">
        <v>Quoi Texte</v>
      </c>
      <c r="AK13" t="str">
        <v>Poids recette</v>
      </c>
      <c r="AL13" t="str">
        <v>1 Kg fini</v>
      </c>
      <c r="AN13" t="str">
        <v>Poids recette</v>
      </c>
      <c r="AO13" t="str">
        <v>1 Kg fini</v>
      </c>
      <c r="AQ13" t="str">
        <v>Poids recette</v>
      </c>
      <c r="AR13" t="str">
        <v>1 Kg fini</v>
      </c>
      <c r="AT13" t="str">
        <v>Poids recette</v>
      </c>
      <c r="AU13" t="str">
        <v>1 Kg fini</v>
      </c>
    </row>
    <row r="14" ht="20.25" customHeight="1">
      <c r="B14" t="str">
        <v>Matière d'œuvre</v>
      </c>
      <c r="P14" s="2" t="str">
        <v>Quantités</v>
      </c>
      <c r="Q14" t="str">
        <v>Total unités</v>
      </c>
      <c r="R14" s="17">
        <f>R12*R13</f>
        <v>63</v>
      </c>
      <c r="U14" t="str">
        <v>Denrées</v>
      </c>
      <c r="AI14" t="str">
        <v>Matière d'œuvre</v>
      </c>
      <c r="AK14" s="1">
        <f>SUM(AK15:AK64)</f>
        <v>0.25</v>
      </c>
      <c r="AL14" s="3">
        <v>1</v>
      </c>
      <c r="AM14" s="1" t="str">
        <v>Nb d'unités</v>
      </c>
      <c r="AN14" s="1">
        <f>SUM(AN15:AN64)</f>
        <v>2.25</v>
      </c>
      <c r="AO14" s="3">
        <v>1</v>
      </c>
      <c r="AP14" s="1" t="str">
        <v>Nb d'unités</v>
      </c>
      <c r="AQ14" s="1">
        <f>SUM(AQ15:AQ64)</f>
        <v>0.625</v>
      </c>
      <c r="AR14" s="3">
        <v>1</v>
      </c>
      <c r="AS14" s="1" t="str">
        <v>Nb d'unités</v>
      </c>
      <c r="AT14" s="1">
        <f>SUM(AT15:AT64)</f>
        <v>0</v>
      </c>
      <c r="AU14" s="3">
        <v>1</v>
      </c>
      <c r="AV14" s="1" t="str">
        <v>Nb d'unités</v>
      </c>
    </row>
    <row r="15" ht="15" customHeight="1">
      <c r="B15" s="5" t="str">
        <f>U15</f>
        <v>Préparation N°1</v>
      </c>
      <c r="D15" s="18">
        <f>IF(ISBLANK(W15),0,(W15/B7)*P7)</f>
        <v>0</v>
      </c>
      <c r="E15" s="11">
        <f>Y15</f>
        <v>0</v>
      </c>
      <c r="F15" s="3">
        <f>IF(ISBLANK(B7),0,IF(B7=0,0,(AK15/B7)*P7))</f>
        <v>0</v>
      </c>
      <c r="G15" s="18">
        <f>IF(ISBLANK(Z15),0,(Z15/B7)*P7)</f>
        <v>0</v>
      </c>
      <c r="H15" s="11">
        <f>AB15</f>
        <v>0</v>
      </c>
      <c r="I15" s="3">
        <f>IF(ISBLANK(B7),0,IF(B7=0,0,(AN15/B7)*P7))</f>
        <v>0</v>
      </c>
      <c r="J15" s="18">
        <f>IF(ISBLANK(AC15),0,(AC15/B7)*P7)</f>
        <v>0</v>
      </c>
      <c r="K15" s="11">
        <f>AE15</f>
        <v>0</v>
      </c>
      <c r="L15" s="3">
        <f>IF(ISBLANK(B7),0,IF(B7=0,0,(AQ15/B7)*P7))</f>
        <v>0</v>
      </c>
      <c r="M15" s="18">
        <f>IF(ISBLANK(AF15),0,(AF15/B7)*P7)</f>
        <v>0</v>
      </c>
      <c r="N15" s="11">
        <f>AH15</f>
        <v>0</v>
      </c>
      <c r="O15" s="3">
        <f>IF(ISBLANK(B7),0,IF(B7=0,0,(AT15/B7)*P7))</f>
        <v>0</v>
      </c>
      <c r="P15" s="3">
        <f>SUM(F15,I15,L15,O15)</f>
        <v>0</v>
      </c>
      <c r="Q15" s="18">
        <f>SUM(D15,G15,J15,M15)</f>
        <v>0</v>
      </c>
      <c r="R15" s="19" t="str">
        <f>IF(P15&lt;0.001,"",V15*P15)</f>
        <v/>
      </c>
      <c r="T15" s="20">
        <v>263551</v>
      </c>
      <c r="U15" s="5" t="str">
        <v>Préparation N°1</v>
      </c>
      <c r="AI15" s="5" t="str">
        <f>B15</f>
        <v>Préparation N°1</v>
      </c>
      <c r="AK15" s="1">
        <f>IF(ISBLANK(W15),X15,(X15*W15))</f>
        <v>0</v>
      </c>
      <c r="AL15" s="1">
        <f>IF(AK14=0,0,(AK15/AK14)*AL14)</f>
        <v>0</v>
      </c>
      <c r="AM15" s="21">
        <f>IF(AK14=0,0,IF(ISBLANK(W15),0,(W15/AK14)*AL14))</f>
        <v>0</v>
      </c>
      <c r="AN15" s="1">
        <f>IF(ISBLANK(Z15),AA15,(AA15*Z15))</f>
        <v>0</v>
      </c>
      <c r="AO15" s="1">
        <f>IF(AN14=0,0,(AN15/AN14)*AO14)</f>
        <v>0</v>
      </c>
      <c r="AP15" s="21">
        <f>IF(AN14=0,0,IF(ISBLANK(Z15),0,(Z15/AN14)*AO14))</f>
        <v>0</v>
      </c>
      <c r="AQ15" s="1">
        <f>IF(ISBLANK(AC15),AD15,(AD15*AC15))</f>
        <v>0</v>
      </c>
      <c r="AR15" s="1">
        <f>IF(AQ14=0,0,(AQ15/AQ14)*AR14)</f>
        <v>0</v>
      </c>
      <c r="AS15" s="21">
        <f>IF(AQ14=0,0,IF(ISBLANK(AC15),0,(AC15/AQ14)*AR14))</f>
        <v>0</v>
      </c>
      <c r="AT15" s="1">
        <f>IF(ISBLANK(AF15),AG15,(AG15*AF15))</f>
        <v>0</v>
      </c>
      <c r="AU15" s="1">
        <f>IF(AT14=0,0,(AT15/AT14)*AU14)</f>
        <v>0</v>
      </c>
      <c r="AV15" s="21">
        <f>IF(AT14=0,0,IF(ISBLANK(AF15),0,(AF15/AT14)*AU14))</f>
        <v>0</v>
      </c>
    </row>
    <row r="16" ht="15" customHeight="1">
      <c r="B16" s="5">
        <f>U16</f>
        <v>0</v>
      </c>
      <c r="D16" s="18">
        <f>IF(ISBLANK(W16),0,(W16/B7)*P7)</f>
        <v>0</v>
      </c>
      <c r="E16" s="11">
        <f>Y16</f>
        <v>0</v>
      </c>
      <c r="F16" s="3">
        <f>IF(ISBLANK(B7),0,IF(B7=0,0,(AK16/B7)*P7))</f>
        <v>0</v>
      </c>
      <c r="G16" s="18">
        <f>IF(ISBLANK(Z16),0,(Z16/B7)*P7)</f>
        <v>0</v>
      </c>
      <c r="H16" s="11">
        <f>AB16</f>
        <v>0</v>
      </c>
      <c r="I16" s="3">
        <f>IF(ISBLANK(B7),0,IF(B7=0,0,(AN16/B7)*P7))</f>
        <v>0</v>
      </c>
      <c r="J16" s="18">
        <f>IF(ISBLANK(AC16),0,(AC16/B7)*P7)</f>
        <v>0</v>
      </c>
      <c r="K16" s="11">
        <f>AE16</f>
        <v>0</v>
      </c>
      <c r="L16" s="3">
        <f>IF(ISBLANK(B7),0,IF(B7=0,0,(AQ16/B7)*P7))</f>
        <v>0</v>
      </c>
      <c r="M16" s="18">
        <f>IF(ISBLANK(AF16),0,(AF16/B7)*P7)</f>
        <v>0</v>
      </c>
      <c r="N16" s="11">
        <f>AH16</f>
        <v>0</v>
      </c>
      <c r="O16" s="3">
        <f>IF(ISBLANK(B7),0,IF(B7=0,0,(AT16/B7)*P7))</f>
        <v>0</v>
      </c>
      <c r="P16" s="3">
        <f>SUM(F16,I16,L16,O16)</f>
        <v>0</v>
      </c>
      <c r="Q16" s="18">
        <f>SUM(D16,G16,J16,M16)</f>
        <v>0</v>
      </c>
      <c r="R16" s="19" t="str">
        <f>IF(P16&lt;0.001,"",V16*P16)</f>
        <v/>
      </c>
      <c r="U16" s="5">
        <v>0</v>
      </c>
      <c r="AI16" s="5">
        <f>B16</f>
        <v>0</v>
      </c>
      <c r="AK16" s="1">
        <f>IF(ISBLANK(W16),X16,(X16*W16))</f>
        <v>0</v>
      </c>
      <c r="AL16" s="1">
        <f>IF(AK14=0,0,(AK16/AK14)*AL14)</f>
        <v>0</v>
      </c>
      <c r="AM16" s="21">
        <f>IF(AK14=0,0,IF(ISBLANK(W16),0,(W16/AK14)*AL14))</f>
        <v>0</v>
      </c>
      <c r="AN16" s="1">
        <f>IF(ISBLANK(Z16),AA16,(AA16*Z16))</f>
        <v>0</v>
      </c>
      <c r="AO16" s="1">
        <f>IF(AN14=0,0,(AN16/AN14)*AO14)</f>
        <v>0</v>
      </c>
      <c r="AP16" s="21">
        <f>IF(AN14=0,0,IF(ISBLANK(Z16),0,(Z16/AN14)*AO14))</f>
        <v>0</v>
      </c>
      <c r="AQ16" s="1">
        <f>IF(ISBLANK(AC16),AD16,(AD16*AC16))</f>
        <v>0</v>
      </c>
      <c r="AR16" s="1">
        <f>IF(AQ14=0,0,(AQ16/AQ14)*AR14)</f>
        <v>0</v>
      </c>
      <c r="AS16" s="21">
        <f>IF(AQ14=0,0,IF(ISBLANK(AC16),0,(AC16/AQ14)*AR14))</f>
        <v>0</v>
      </c>
      <c r="AT16" s="1">
        <f>IF(ISBLANK(AF16),AG16,(AG16*AF16))</f>
        <v>0</v>
      </c>
      <c r="AU16" s="1">
        <f>IF(AT14=0,0,(AT16/AT14)*AU14)</f>
        <v>0</v>
      </c>
      <c r="AV16" s="21">
        <f>IF(AT14=0,0,IF(ISBLANK(AF16),0,(AF16/AT14)*AU14))</f>
        <v>0</v>
      </c>
    </row>
    <row r="17" ht="15.75" customHeight="1">
      <c r="B17" s="5" t="str">
        <f>U17</f>
        <v>goldens</v>
      </c>
      <c r="D17" s="18">
        <f>IF(ISBLANK(W17),0,(W17/B7)*P7)</f>
        <v>1.2000000000000002</v>
      </c>
      <c r="E17" s="11" t="str">
        <f>Y17</f>
        <v>pommes</v>
      </c>
      <c r="F17" s="3">
        <f>IF(ISBLANK(B7),0,IF(B7=0,0,(AK17/B7)*P7))</f>
        <v>0.15000000000000002</v>
      </c>
      <c r="G17" s="18">
        <f>IF(ISBLANK(Z17),0,(Z17/B7)*P7)</f>
        <v>0</v>
      </c>
      <c r="H17" s="11">
        <f>AB17</f>
        <v>0</v>
      </c>
      <c r="I17" s="3">
        <f>IF(ISBLANK(B7),0,IF(B7=0,0,(AN17/B7)*P7))</f>
        <v>0</v>
      </c>
      <c r="J17" s="18">
        <f>IF(ISBLANK(AC17),0,(AC17/B7)*P7)</f>
        <v>0</v>
      </c>
      <c r="K17" s="11">
        <f>AE17</f>
        <v>0</v>
      </c>
      <c r="L17" s="3">
        <f>IF(ISBLANK(B7),0,IF(B7=0,0,(AQ17/B7)*P7))</f>
        <v>0</v>
      </c>
      <c r="M17" s="18">
        <f>IF(ISBLANK(AF17),0,(AF17/B7)*P7)</f>
        <v>0</v>
      </c>
      <c r="N17" s="11">
        <f>AH17</f>
        <v>0</v>
      </c>
      <c r="O17" s="3">
        <f>IF(ISBLANK(B7),0,IF(B7=0,0,(AT17/B7)*P7))</f>
        <v>0</v>
      </c>
      <c r="P17" s="3">
        <f>SUM(F17,I17,L17,O17)</f>
        <v>0.15000000000000002</v>
      </c>
      <c r="Q17" s="18">
        <f>SUM(D17,G17,J17,M17)</f>
        <v>1.2000000000000002</v>
      </c>
      <c r="R17" s="19">
        <f>IF(P17&lt;0.001,"",V17*P17)</f>
        <v>2.5200000000000005</v>
      </c>
      <c r="T17" s="20">
        <v>2124568</v>
      </c>
      <c r="U17" s="5" t="str">
        <v>goldens</v>
      </c>
      <c r="V17" s="5">
        <v>16.8</v>
      </c>
      <c r="W17" s="12">
        <v>2</v>
      </c>
      <c r="X17" s="11">
        <v>0.125</v>
      </c>
      <c r="Y17" s="11" t="str">
        <v>pommes</v>
      </c>
      <c r="AI17" s="5" t="str">
        <f>B17</f>
        <v>goldens</v>
      </c>
      <c r="AK17" s="1">
        <f>IF(ISBLANK(W17),X17,(X17*W17))</f>
        <v>0.25</v>
      </c>
      <c r="AL17" s="1">
        <f>IF(AK14=0,0,(AK17/AK14)*AL14)</f>
        <v>1</v>
      </c>
      <c r="AM17" s="21">
        <f>IF(AK14=0,0,IF(ISBLANK(W17),0,(W17/AK14)*AL14))</f>
        <v>8</v>
      </c>
      <c r="AN17" s="1">
        <f>IF(ISBLANK(Z17),AA17,(AA17*Z17))</f>
        <v>0</v>
      </c>
      <c r="AO17" s="1">
        <f>IF(AN14=0,0,(AN17/AN14)*AO14)</f>
        <v>0</v>
      </c>
      <c r="AP17" s="21">
        <f>IF(AN14=0,0,IF(ISBLANK(Z17),0,(Z17/AN14)*AO14))</f>
        <v>0</v>
      </c>
      <c r="AQ17" s="1">
        <f>IF(ISBLANK(AC17),AD17,(AD17*AC17))</f>
        <v>0</v>
      </c>
      <c r="AR17" s="1">
        <f>IF(AQ14=0,0,(AQ17/AQ14)*AR14)</f>
        <v>0</v>
      </c>
      <c r="AS17" s="21">
        <f>IF(AQ14=0,0,IF(ISBLANK(AC17),0,(AC17/AQ14)*AR14))</f>
        <v>0</v>
      </c>
      <c r="AT17" s="1">
        <f>IF(ISBLANK(AF17),AG17,(AG17*AF17))</f>
        <v>0</v>
      </c>
      <c r="AU17" s="1">
        <f>IF(AT14=0,0,(AT17/AT14)*AU14)</f>
        <v>0</v>
      </c>
      <c r="AV17" s="21">
        <f>IF(AT14=0,0,IF(ISBLANK(AF17),0,(AF17/AT14)*AU14))</f>
        <v>0</v>
      </c>
    </row>
    <row r="18" ht="15.75" customHeight="1">
      <c r="B18" s="5">
        <f>U18</f>
        <v>0</v>
      </c>
      <c r="D18" s="18">
        <f>IF(ISBLANK(W18),0,(W18/B7)*P7)</f>
        <v>0</v>
      </c>
      <c r="E18" s="11">
        <f>Y18</f>
        <v>0</v>
      </c>
      <c r="F18" s="3">
        <f>IF(ISBLANK(B7),0,IF(B7=0,0,(AK18/B7)*P7))</f>
        <v>0</v>
      </c>
      <c r="G18" s="18">
        <f>IF(ISBLANK(Z18),0,(Z18/B7)*P7)</f>
        <v>0</v>
      </c>
      <c r="H18" s="11">
        <f>AB18</f>
        <v>0</v>
      </c>
      <c r="I18" s="3">
        <f>IF(ISBLANK(B7),0,IF(B7=0,0,(AN18/B7)*P7))</f>
        <v>0</v>
      </c>
      <c r="J18" s="18">
        <f>IF(ISBLANK(AC18),0,(AC18/B7)*P7)</f>
        <v>0</v>
      </c>
      <c r="K18" s="11">
        <f>AE18</f>
        <v>0</v>
      </c>
      <c r="L18" s="3">
        <f>IF(ISBLANK(B7),0,IF(B7=0,0,(AQ18/B7)*P7))</f>
        <v>0</v>
      </c>
      <c r="M18" s="18">
        <f>IF(ISBLANK(AF18),0,(AF18/B7)*P7)</f>
        <v>0</v>
      </c>
      <c r="N18" s="11">
        <f>AH18</f>
        <v>0</v>
      </c>
      <c r="O18" s="3">
        <f>IF(ISBLANK(B7),0,IF(B7=0,0,(AT18/B7)*P7))</f>
        <v>0</v>
      </c>
      <c r="P18" s="3">
        <f>SUM(F18,I18,L18,O18)</f>
        <v>0</v>
      </c>
      <c r="Q18" s="18">
        <f>SUM(D18,G18,J18,M18)</f>
        <v>0</v>
      </c>
      <c r="R18" s="19" t="str">
        <f>IF(P18&lt;0.001,"",V18*P18)</f>
        <v/>
      </c>
      <c r="AI18" s="5">
        <f>B18</f>
        <v>0</v>
      </c>
      <c r="AK18" s="1">
        <f>IF(ISBLANK(W18),X18,(X18*W18))</f>
        <v>0</v>
      </c>
      <c r="AL18" s="1">
        <f>IF(AK14=0,0,(AK18/AK14)*AL14)</f>
        <v>0</v>
      </c>
      <c r="AM18" s="21">
        <f>IF(AK14=0,0,IF(ISBLANK(W18),0,(W18/AK14)*AL14))</f>
        <v>0</v>
      </c>
      <c r="AN18" s="1">
        <f>IF(ISBLANK(Z18),AA18,(AA18*Z18))</f>
        <v>0</v>
      </c>
      <c r="AO18" s="1">
        <f>IF(AN14=0,0,(AN18/AN14)*AO14)</f>
        <v>0</v>
      </c>
      <c r="AP18" s="21">
        <f>IF(AN14=0,0,IF(ISBLANK(Z18),0,(Z18/AN14)*AO14))</f>
        <v>0</v>
      </c>
      <c r="AQ18" s="1">
        <f>IF(ISBLANK(AC18),AD18,(AD18*AC18))</f>
        <v>0</v>
      </c>
      <c r="AR18" s="1">
        <f>IF(AQ14=0,0,(AQ18/AQ14)*AR14)</f>
        <v>0</v>
      </c>
      <c r="AS18" s="21">
        <f>IF(AQ14=0,0,IF(ISBLANK(AC18),0,(AC18/AQ14)*AR14))</f>
        <v>0</v>
      </c>
      <c r="AT18" s="1">
        <f>IF(ISBLANK(AF18),AG18,(AG18*AF18))</f>
        <v>0</v>
      </c>
      <c r="AU18" s="1">
        <f>IF(AT14=0,0,(AT18/AT14)*AU14)</f>
        <v>0</v>
      </c>
      <c r="AV18" s="21">
        <f>IF(AT14=0,0,IF(ISBLANK(AF18),0,(AF18/AT14)*AU14))</f>
        <v>0</v>
      </c>
    </row>
    <row r="19" ht="15.75" customHeight="1">
      <c r="B19" s="5" t="str">
        <f>U19</f>
        <v>Préparation N°2</v>
      </c>
      <c r="D19" s="18">
        <f>IF(ISBLANK(W19),0,(W19/B7)*P7)</f>
        <v>0</v>
      </c>
      <c r="E19" s="11">
        <f>Y19</f>
        <v>0</v>
      </c>
      <c r="F19" s="3">
        <f>IF(ISBLANK(B7),0,IF(B7=0,0,(AK19/B7)*P7))</f>
        <v>0</v>
      </c>
      <c r="G19" s="18">
        <f>IF(ISBLANK(Z19),0,(Z19/B7)*P7)</f>
        <v>0</v>
      </c>
      <c r="H19" s="11">
        <f>AB19</f>
        <v>0</v>
      </c>
      <c r="I19" s="3">
        <f>IF(ISBLANK(B7),0,IF(B7=0,0,(AN19/B7)*P7))</f>
        <v>0</v>
      </c>
      <c r="J19" s="18">
        <f>IF(ISBLANK(AC19),0,(AC19/B7)*P7)</f>
        <v>0</v>
      </c>
      <c r="K19" s="11">
        <f>AE19</f>
        <v>0</v>
      </c>
      <c r="L19" s="3">
        <f>IF(ISBLANK(B7),0,IF(B7=0,0,(AQ19/B7)*P7))</f>
        <v>0</v>
      </c>
      <c r="M19" s="18">
        <f>IF(ISBLANK(AF19),0,(AF19/B7)*P7)</f>
        <v>0</v>
      </c>
      <c r="N19" s="11">
        <f>AH19</f>
        <v>0</v>
      </c>
      <c r="O19" s="3">
        <f>IF(ISBLANK(B7),0,IF(B7=0,0,(AT19/B7)*P7))</f>
        <v>0</v>
      </c>
      <c r="P19" s="3">
        <f>SUM(F19,I19,L19,O19)</f>
        <v>0</v>
      </c>
      <c r="Q19" s="18">
        <f>SUM(D19,G19,J19,M19)</f>
        <v>0</v>
      </c>
      <c r="R19" s="19" t="str">
        <f>IF(P19&lt;0.001,"",V19*P19)</f>
        <v/>
      </c>
      <c r="U19" s="5" t="str">
        <v>Préparation N°2</v>
      </c>
      <c r="AI19" s="5" t="str">
        <f>B19</f>
        <v>Préparation N°2</v>
      </c>
      <c r="AK19" s="1">
        <f>IF(ISBLANK(W19),X19,(X19*W19))</f>
        <v>0</v>
      </c>
      <c r="AL19" s="1">
        <f>IF(AK14=0,0,(AK19/AK14)*AL14)</f>
        <v>0</v>
      </c>
      <c r="AM19" s="21">
        <f>IF(AK14=0,0,IF(ISBLANK(W19),0,(W19/AK14)*AL14))</f>
        <v>0</v>
      </c>
      <c r="AN19" s="1">
        <f>IF(ISBLANK(Z19),AA19,(AA19*Z19))</f>
        <v>0</v>
      </c>
      <c r="AO19" s="1">
        <f>IF(AN14=0,0,(AN19/AN14)*AO14)</f>
        <v>0</v>
      </c>
      <c r="AP19" s="21">
        <f>IF(AN14=0,0,IF(ISBLANK(Z19),0,(Z19/AN14)*AO14))</f>
        <v>0</v>
      </c>
      <c r="AQ19" s="1">
        <f>IF(ISBLANK(AC19),AD19,(AD19*AC19))</f>
        <v>0</v>
      </c>
      <c r="AR19" s="1">
        <f>IF(AQ14=0,0,(AQ19/AQ14)*AR14)</f>
        <v>0</v>
      </c>
      <c r="AS19" s="21">
        <f>IF(AQ14=0,0,IF(ISBLANK(AC19),0,(AC19/AQ14)*AR14))</f>
        <v>0</v>
      </c>
      <c r="AT19" s="1">
        <f>IF(ISBLANK(AF19),AG19,(AG19*AF19))</f>
        <v>0</v>
      </c>
      <c r="AU19" s="1">
        <f>IF(AT14=0,0,(AT19/AT14)*AU14)</f>
        <v>0</v>
      </c>
      <c r="AV19" s="21">
        <f>IF(AT14=0,0,IF(ISBLANK(AF19),0,(AF19/AT14)*AU14))</f>
        <v>0</v>
      </c>
    </row>
    <row r="20" ht="15.75" customHeight="1">
      <c r="B20" s="5" t="str">
        <f>U20</f>
        <v>œufs pasteurisés</v>
      </c>
      <c r="D20" s="18">
        <f>IF(ISBLANK(W20),0,(W20/B7)*P7)</f>
        <v>0</v>
      </c>
      <c r="E20" s="11">
        <f>Y20</f>
        <v>0</v>
      </c>
      <c r="F20" s="3">
        <f>IF(ISBLANK(B7),0,IF(B7=0,0,(AK20/B7)*P7))</f>
        <v>0</v>
      </c>
      <c r="G20" s="18">
        <f>IF(ISBLANK(Z20),0,(Z20/B7)*P7)</f>
        <v>0</v>
      </c>
      <c r="H20" s="11">
        <f>AB20</f>
        <v>0</v>
      </c>
      <c r="I20" s="3">
        <f>IF(ISBLANK(B7),0,IF(B7=0,0,(AN20/B7)*P7))</f>
        <v>0.8999999999999999</v>
      </c>
      <c r="J20" s="18">
        <f>IF(ISBLANK(AC20),0,(AC20/B7)*P7)</f>
        <v>0</v>
      </c>
      <c r="K20" s="11">
        <f>AE20</f>
        <v>0</v>
      </c>
      <c r="L20" s="3">
        <f>IF(ISBLANK(B7),0,IF(B7=0,0,(AQ20/B7)*P7))</f>
        <v>0</v>
      </c>
      <c r="M20" s="18">
        <f>IF(ISBLANK(AF20),0,(AF20/B7)*P7)</f>
        <v>0</v>
      </c>
      <c r="N20" s="11">
        <f>AH20</f>
        <v>0</v>
      </c>
      <c r="O20" s="3">
        <f>IF(ISBLANK(B7),0,IF(B7=0,0,(AT20/B7)*P7))</f>
        <v>0</v>
      </c>
      <c r="P20" s="3">
        <f>SUM(F20,I20,L20,O20)</f>
        <v>0.8999999999999999</v>
      </c>
      <c r="Q20" s="18">
        <f>SUM(D20,G20,J20,M20)</f>
        <v>0</v>
      </c>
      <c r="R20" s="19">
        <f>IF(P20&lt;0.001,"",V20*P20)</f>
        <v>15.12</v>
      </c>
      <c r="U20" s="5" t="str">
        <v>œufs pasteurisés</v>
      </c>
      <c r="V20" s="5">
        <v>16.8</v>
      </c>
      <c r="AA20" s="11">
        <v>1.5</v>
      </c>
      <c r="AI20" s="5" t="str">
        <f>B20</f>
        <v>œufs pasteurisés</v>
      </c>
      <c r="AK20" s="1">
        <f>IF(ISBLANK(W20),X20,(X20*W20))</f>
        <v>0</v>
      </c>
      <c r="AL20" s="1">
        <f>IF(AK14=0,0,(AK20/AK14)*AL14)</f>
        <v>0</v>
      </c>
      <c r="AM20" s="21">
        <f>IF(AK14=0,0,IF(ISBLANK(W20),0,(W20/AK14)*AL14))</f>
        <v>0</v>
      </c>
      <c r="AN20" s="1">
        <f>IF(ISBLANK(Z20),AA20,(AA20*Z20))</f>
        <v>1.5</v>
      </c>
      <c r="AO20" s="1">
        <f>IF(AN14=0,0,(AN20/AN14)*AO14)</f>
        <v>0.6666666666666666</v>
      </c>
      <c r="AP20" s="21">
        <f>IF(AN14=0,0,IF(ISBLANK(Z20),0,(Z20/AN14)*AO14))</f>
        <v>0</v>
      </c>
      <c r="AQ20" s="1">
        <f>IF(ISBLANK(AC20),AD20,(AD20*AC20))</f>
        <v>0</v>
      </c>
      <c r="AR20" s="1">
        <f>IF(AQ14=0,0,(AQ20/AQ14)*AR14)</f>
        <v>0</v>
      </c>
      <c r="AS20" s="21">
        <f>IF(AQ14=0,0,IF(ISBLANK(AC20),0,(AC20/AQ14)*AR14))</f>
        <v>0</v>
      </c>
      <c r="AT20" s="1">
        <f>IF(ISBLANK(AF20),AG20,(AG20*AF20))</f>
        <v>0</v>
      </c>
      <c r="AU20" s="1">
        <f>IF(AT14=0,0,(AT20/AT14)*AU14)</f>
        <v>0</v>
      </c>
      <c r="AV20" s="21">
        <f>IF(AT14=0,0,IF(ISBLANK(AF20),0,(AF20/AT14)*AU14))</f>
        <v>0</v>
      </c>
    </row>
    <row r="21" ht="15.75" customHeight="1">
      <c r="B21" s="5" t="str">
        <f>U21</f>
        <v>jaunes pasteurisés</v>
      </c>
      <c r="D21" s="18">
        <f>IF(ISBLANK(W21),0,(W21/B7)*P7)</f>
        <v>0</v>
      </c>
      <c r="E21" s="11">
        <f>Y21</f>
        <v>0</v>
      </c>
      <c r="F21" s="3">
        <f>IF(ISBLANK(B7),0,IF(B7=0,0,(AK21/B7)*P7))</f>
        <v>0</v>
      </c>
      <c r="G21" s="18">
        <f>IF(ISBLANK(Z21),0,(Z21/B7)*P7)</f>
        <v>0</v>
      </c>
      <c r="H21" s="11" t="str">
        <f>AB21</f>
        <v>jaunes</v>
      </c>
      <c r="I21" s="3">
        <f>IF(ISBLANK(B7),0,IF(B7=0,0,(AN21/B7)*P7))</f>
        <v>0.44999999999999996</v>
      </c>
      <c r="J21" s="18">
        <f>IF(ISBLANK(AC21),0,(AC21/B7)*P7)</f>
        <v>0</v>
      </c>
      <c r="K21" s="11">
        <f>AE21</f>
        <v>0</v>
      </c>
      <c r="L21" s="3">
        <f>IF(ISBLANK(B7),0,IF(B7=0,0,(AQ21/B7)*P7))</f>
        <v>0</v>
      </c>
      <c r="M21" s="18">
        <f>IF(ISBLANK(AF21),0,(AF21/B7)*P7)</f>
        <v>0</v>
      </c>
      <c r="N21" s="11">
        <f>AH21</f>
        <v>0</v>
      </c>
      <c r="O21" s="3">
        <f>IF(ISBLANK(B7),0,IF(B7=0,0,(AT21/B7)*P7))</f>
        <v>0</v>
      </c>
      <c r="P21" s="3">
        <f>SUM(F21,I21,L21,O21)</f>
        <v>0.44999999999999996</v>
      </c>
      <c r="Q21" s="18">
        <f>SUM(D21,G21,J21,M21)</f>
        <v>0</v>
      </c>
      <c r="R21" s="19">
        <f>IF(P21&lt;0.001,"",V21*P21)</f>
        <v>7.56</v>
      </c>
      <c r="U21" s="5" t="str">
        <v>jaunes pasteurisés</v>
      </c>
      <c r="V21" s="5">
        <v>16.8</v>
      </c>
      <c r="AA21" s="11">
        <v>0.75</v>
      </c>
      <c r="AB21" s="11" t="str">
        <v>jaunes</v>
      </c>
      <c r="AI21" s="5" t="str">
        <f>B21</f>
        <v>jaunes pasteurisés</v>
      </c>
      <c r="AK21" s="1">
        <f>IF(ISBLANK(W21),X21,(X21*W21))</f>
        <v>0</v>
      </c>
      <c r="AL21" s="1">
        <f>IF(AK14=0,0,(AK21/AK14)*AL14)</f>
        <v>0</v>
      </c>
      <c r="AM21" s="21">
        <f>IF(AK14=0,0,IF(ISBLANK(W21),0,(W21/AK14)*AL14))</f>
        <v>0</v>
      </c>
      <c r="AN21" s="1">
        <f>IF(ISBLANK(Z21),AA21,(AA21*Z21))</f>
        <v>0.75</v>
      </c>
      <c r="AO21" s="1">
        <f>IF(AN14=0,0,(AN21/AN14)*AO14)</f>
        <v>0.3333333333333333</v>
      </c>
      <c r="AP21" s="21">
        <f>IF(AN14=0,0,IF(ISBLANK(Z21),0,(Z21/AN14)*AO14))</f>
        <v>0</v>
      </c>
      <c r="AQ21" s="1">
        <f>IF(ISBLANK(AC21),AD21,(AD21*AC21))</f>
        <v>0</v>
      </c>
      <c r="AR21" s="1">
        <f>IF(AQ14=0,0,(AQ21/AQ14)*AR14)</f>
        <v>0</v>
      </c>
      <c r="AS21" s="21">
        <f>IF(AQ14=0,0,IF(ISBLANK(AC21),0,(AC21/AQ14)*AR14))</f>
        <v>0</v>
      </c>
      <c r="AT21" s="1">
        <f>IF(ISBLANK(AF21),AG21,(AG21*AF21))</f>
        <v>0</v>
      </c>
      <c r="AU21" s="1">
        <f>IF(AT14=0,0,(AT21/AT14)*AU14)</f>
        <v>0</v>
      </c>
      <c r="AV21" s="21">
        <f>IF(AT14=0,0,IF(ISBLANK(AF21),0,(AF21/AT14)*AU14))</f>
        <v>0</v>
      </c>
    </row>
    <row r="22" ht="15.75" customHeight="1">
      <c r="B22" s="5">
        <f>U22</f>
        <v>0</v>
      </c>
      <c r="D22" s="18">
        <f>IF(ISBLANK(W22),0,(W22/B7)*P7)</f>
        <v>0</v>
      </c>
      <c r="E22" s="11">
        <f>Y22</f>
        <v>0</v>
      </c>
      <c r="F22" s="3">
        <f>IF(ISBLANK(B7),0,IF(B7=0,0,(AK22/B7)*P7))</f>
        <v>0</v>
      </c>
      <c r="G22" s="18">
        <f>IF(ISBLANK(Z22),0,(Z22/B7)*P7)</f>
        <v>0</v>
      </c>
      <c r="H22" s="11">
        <f>AB22</f>
        <v>0</v>
      </c>
      <c r="I22" s="3">
        <f>IF(ISBLANK(B7),0,IF(B7=0,0,(AN22/B7)*P7))</f>
        <v>0</v>
      </c>
      <c r="J22" s="18">
        <f>IF(ISBLANK(AC22),0,(AC22/B7)*P7)</f>
        <v>0</v>
      </c>
      <c r="K22" s="11">
        <f>AE22</f>
        <v>0</v>
      </c>
      <c r="L22" s="3">
        <f>IF(ISBLANK(B7),0,IF(B7=0,0,(AQ22/B7)*P7))</f>
        <v>0</v>
      </c>
      <c r="M22" s="18">
        <f>IF(ISBLANK(AF22),0,(AF22/B7)*P7)</f>
        <v>0</v>
      </c>
      <c r="N22" s="11">
        <f>AH22</f>
        <v>0</v>
      </c>
      <c r="O22" s="3">
        <f>IF(ISBLANK(B7),0,IF(B7=0,0,(AT22/B7)*P7))</f>
        <v>0</v>
      </c>
      <c r="P22" s="3">
        <f>SUM(F22,I22,L22,O22)</f>
        <v>0</v>
      </c>
      <c r="Q22" s="18">
        <f>SUM(D22,G22,J22,M22)</f>
        <v>0</v>
      </c>
      <c r="R22" s="19" t="str">
        <f>IF(P22&lt;0.001,"",V22*P22)</f>
        <v/>
      </c>
      <c r="AI22" s="5">
        <f>B22</f>
        <v>0</v>
      </c>
      <c r="AK22" s="1">
        <f>IF(ISBLANK(W22),X22,(X22*W22))</f>
        <v>0</v>
      </c>
      <c r="AL22" s="1">
        <f>IF(AK14=0,0,(AK22/AK14)*AL14)</f>
        <v>0</v>
      </c>
      <c r="AM22" s="21">
        <f>IF(AK14=0,0,IF(ISBLANK(W22),0,(W22/AK14)*AL14))</f>
        <v>0</v>
      </c>
      <c r="AN22" s="1">
        <f>IF(ISBLANK(Z22),AA22,(AA22*Z22))</f>
        <v>0</v>
      </c>
      <c r="AO22" s="1">
        <f>IF(AN14=0,0,(AN22/AN14)*AO14)</f>
        <v>0</v>
      </c>
      <c r="AP22" s="21">
        <f>IF(AN14=0,0,IF(ISBLANK(Z22),0,(Z22/AN14)*AO14))</f>
        <v>0</v>
      </c>
      <c r="AQ22" s="1">
        <f>IF(ISBLANK(AC22),AD22,(AD22*AC22))</f>
        <v>0</v>
      </c>
      <c r="AR22" s="1">
        <f>IF(AQ14=0,0,(AQ22/AQ14)*AR14)</f>
        <v>0</v>
      </c>
      <c r="AS22" s="21">
        <f>IF(AQ14=0,0,IF(ISBLANK(AC22),0,(AC22/AQ14)*AR14))</f>
        <v>0</v>
      </c>
      <c r="AT22" s="1">
        <f>IF(ISBLANK(AF22),AG22,(AG22*AF22))</f>
        <v>0</v>
      </c>
      <c r="AU22" s="1">
        <f>IF(AT14=0,0,(AT22/AT14)*AU14)</f>
        <v>0</v>
      </c>
      <c r="AV22" s="21">
        <f>IF(AT14=0,0,IF(ISBLANK(AF22),0,(AF22/AT14)*AU14))</f>
        <v>0</v>
      </c>
    </row>
    <row r="23" ht="15" customHeight="1">
      <c r="B23" s="5" t="str">
        <f>U23</f>
        <v>Garniture</v>
      </c>
      <c r="D23" s="18">
        <f>IF(ISBLANK(W23),0,(W23/B7)*P7)</f>
        <v>0</v>
      </c>
      <c r="E23" s="11">
        <f>Y23</f>
        <v>0</v>
      </c>
      <c r="F23" s="3">
        <f>IF(ISBLANK(B7),0,IF(B7=0,0,(AK23/B7)*P7))</f>
        <v>0</v>
      </c>
      <c r="G23" s="18">
        <f>IF(ISBLANK(Z23),0,(Z23/B7)*P7)</f>
        <v>0</v>
      </c>
      <c r="H23" s="11">
        <f>AB23</f>
        <v>0</v>
      </c>
      <c r="I23" s="3">
        <f>IF(ISBLANK(B7),0,IF(B7=0,0,(AN23/B7)*P7))</f>
        <v>0</v>
      </c>
      <c r="J23" s="18">
        <f>IF(ISBLANK(AC23),0,(AC23/B7)*P7)</f>
        <v>0</v>
      </c>
      <c r="K23" s="11">
        <f>AE23</f>
        <v>0</v>
      </c>
      <c r="L23" s="3">
        <f>IF(ISBLANK(B7),0,IF(B7=0,0,(AQ23/B7)*P7))</f>
        <v>0</v>
      </c>
      <c r="M23" s="18">
        <f>IF(ISBLANK(AF23),0,(AF23/B7)*P7)</f>
        <v>0</v>
      </c>
      <c r="N23" s="11">
        <f>AH23</f>
        <v>0</v>
      </c>
      <c r="O23" s="3">
        <f>IF(ISBLANK(B7),0,IF(B7=0,0,(AT23/B7)*P7))</f>
        <v>0</v>
      </c>
      <c r="P23" s="3">
        <f>SUM(F23,I23,L23,O23)</f>
        <v>0</v>
      </c>
      <c r="Q23" s="18">
        <f>SUM(D23,G23,J23,M23)</f>
        <v>0</v>
      </c>
      <c r="R23" s="19" t="str">
        <f>IF(P23&lt;0.001,"",V23*P23)</f>
        <v/>
      </c>
      <c r="U23" s="5" t="str">
        <v>Garniture</v>
      </c>
      <c r="AI23" s="5" t="str">
        <f>B23</f>
        <v>Garniture</v>
      </c>
      <c r="AK23" s="1">
        <f>IF(ISBLANK(W23),X23,(X23*W23))</f>
        <v>0</v>
      </c>
      <c r="AL23" s="1">
        <f>IF(AK14=0,0,(AK23/AK14)*AL14)</f>
        <v>0</v>
      </c>
      <c r="AM23" s="21">
        <f>IF(AK14=0,0,IF(ISBLANK(W23),0,(W23/AK14)*AL14))</f>
        <v>0</v>
      </c>
      <c r="AN23" s="1">
        <f>IF(ISBLANK(Z23),AA23,(AA23*Z23))</f>
        <v>0</v>
      </c>
      <c r="AO23" s="1">
        <f>IF(AN14=0,0,(AN23/AN14)*AO14)</f>
        <v>0</v>
      </c>
      <c r="AP23" s="21">
        <f>IF(AN14=0,0,IF(ISBLANK(Z23),0,(Z23/AN14)*AO14))</f>
        <v>0</v>
      </c>
      <c r="AQ23" s="1">
        <f>IF(ISBLANK(AC23),AD23,(AD23*AC23))</f>
        <v>0</v>
      </c>
      <c r="AR23" s="1">
        <f>IF(AQ14=0,0,(AQ23/AQ14)*AR14)</f>
        <v>0</v>
      </c>
      <c r="AS23" s="21">
        <f>IF(AQ14=0,0,IF(ISBLANK(AC23),0,(AC23/AQ14)*AR14))</f>
        <v>0</v>
      </c>
      <c r="AT23" s="1">
        <f>IF(ISBLANK(AF23),AG23,(AG23*AF23))</f>
        <v>0</v>
      </c>
      <c r="AU23" s="1">
        <f>IF(AT14=0,0,(AT23/AT14)*AU14)</f>
        <v>0</v>
      </c>
      <c r="AV23" s="21">
        <f>IF(AT14=0,0,IF(ISBLANK(AF23),0,(AF23/AT14)*AU14))</f>
        <v>0</v>
      </c>
    </row>
    <row r="24" ht="15.75" customHeight="1">
      <c r="B24" s="5" t="str">
        <f>U24</f>
        <v>lardons de poitrine fumée</v>
      </c>
      <c r="D24" s="18">
        <f>IF(ISBLANK(W24),0,(W24/B7)*P7)</f>
        <v>0</v>
      </c>
      <c r="E24" s="11">
        <f>Y24</f>
        <v>0</v>
      </c>
      <c r="F24" s="3">
        <f>IF(ISBLANK(B7),0,IF(B7=0,0,(AK24/B7)*P7))</f>
        <v>0</v>
      </c>
      <c r="G24" s="18">
        <f>IF(ISBLANK(Z24),0,(Z24/B7)*P7)</f>
        <v>0</v>
      </c>
      <c r="H24" s="11">
        <f>AB24</f>
        <v>0</v>
      </c>
      <c r="I24" s="3">
        <f>IF(ISBLANK(B7),0,IF(B7=0,0,(AN24/B7)*P7))</f>
        <v>0</v>
      </c>
      <c r="J24" s="18">
        <f>IF(ISBLANK(AC24),0,(AC24/B7)*P7)</f>
        <v>0</v>
      </c>
      <c r="K24" s="11">
        <f>AE24</f>
        <v>0</v>
      </c>
      <c r="L24" s="3">
        <f>IF(ISBLANK(B7),0,IF(B7=0,0,(AQ24/B7)*P7))</f>
        <v>0.375</v>
      </c>
      <c r="M24" s="18">
        <f>IF(ISBLANK(AF24),0,(AF24/B7)*P7)</f>
        <v>0</v>
      </c>
      <c r="N24" s="11">
        <f>AH24</f>
        <v>0</v>
      </c>
      <c r="O24" s="3">
        <f>IF(ISBLANK(B7),0,IF(B7=0,0,(AT24/B7)*P7))</f>
        <v>0</v>
      </c>
      <c r="P24" s="3">
        <f>SUM(F24,I24,L24,O24)</f>
        <v>0.375</v>
      </c>
      <c r="Q24" s="18">
        <f>SUM(D24,G24,J24,M24)</f>
        <v>0</v>
      </c>
      <c r="R24" s="19">
        <f>IF(P24&lt;0.001,"",V24*P24)</f>
        <v>0</v>
      </c>
      <c r="U24" s="5" t="str">
        <v>lardons de poitrine fumée</v>
      </c>
      <c r="AD24" s="11">
        <v>0.625</v>
      </c>
      <c r="AI24" s="5" t="str">
        <f>B24</f>
        <v>lardons de poitrine fumée</v>
      </c>
      <c r="AK24" s="1">
        <f>IF(ISBLANK(W24),X24,(X24*W24))</f>
        <v>0</v>
      </c>
      <c r="AL24" s="1">
        <f>IF(AK14=0,0,(AK24/AK14)*AL14)</f>
        <v>0</v>
      </c>
      <c r="AM24" s="21">
        <f>IF(AK14=0,0,IF(ISBLANK(W24),0,(W24/AK14)*AL14))</f>
        <v>0</v>
      </c>
      <c r="AN24" s="1">
        <f>IF(ISBLANK(Z24),AA24,(AA24*Z24))</f>
        <v>0</v>
      </c>
      <c r="AO24" s="1">
        <f>IF(AN14=0,0,(AN24/AN14)*AO14)</f>
        <v>0</v>
      </c>
      <c r="AP24" s="21">
        <f>IF(AN14=0,0,IF(ISBLANK(Z24),0,(Z24/AN14)*AO14))</f>
        <v>0</v>
      </c>
      <c r="AQ24" s="1">
        <f>IF(ISBLANK(AC24),AD24,(AD24*AC24))</f>
        <v>0.625</v>
      </c>
      <c r="AR24" s="1">
        <f>IF(AQ14=0,0,(AQ24/AQ14)*AR14)</f>
        <v>1</v>
      </c>
      <c r="AS24" s="21">
        <f>IF(AQ14=0,0,IF(ISBLANK(AC24),0,(AC24/AQ14)*AR14))</f>
        <v>0</v>
      </c>
      <c r="AT24" s="1">
        <f>IF(ISBLANK(AF24),AG24,(AG24*AF24))</f>
        <v>0</v>
      </c>
      <c r="AU24" s="1">
        <f>IF(AT14=0,0,(AT24/AT14)*AU14)</f>
        <v>0</v>
      </c>
      <c r="AV24" s="21">
        <f>IF(AT14=0,0,IF(ISBLANK(AF24),0,(AF24/AT14)*AU14))</f>
        <v>0</v>
      </c>
    </row>
    <row r="25">
      <c r="B25" s="5">
        <f>U25</f>
        <v>0</v>
      </c>
      <c r="D25" s="18">
        <f>IF(ISBLANK(W25),0,(W25/B7)*P7)</f>
        <v>0</v>
      </c>
      <c r="E25" s="11">
        <f>Y25</f>
        <v>0</v>
      </c>
      <c r="F25" s="3">
        <f>IF(ISBLANK(B7),0,IF(B7=0,0,(AK25/B7)*P7))</f>
        <v>0</v>
      </c>
      <c r="G25" s="18">
        <f>IF(ISBLANK(Z25),0,(Z25/B7)*P7)</f>
        <v>0</v>
      </c>
      <c r="H25" s="11">
        <f>AB25</f>
        <v>0</v>
      </c>
      <c r="I25" s="3">
        <f>IF(ISBLANK(B7),0,IF(B7=0,0,(AN25/B7)*P7))</f>
        <v>0</v>
      </c>
      <c r="J25" s="18">
        <f>IF(ISBLANK(AC25),0,(AC25/B7)*P7)</f>
        <v>0</v>
      </c>
      <c r="K25" s="11">
        <f>AE25</f>
        <v>0</v>
      </c>
      <c r="L25" s="3">
        <f>IF(ISBLANK(B7),0,IF(B7=0,0,(AQ25/B7)*P7))</f>
        <v>0</v>
      </c>
      <c r="M25" s="18">
        <f>IF(ISBLANK(AF25),0,(AF25/B7)*P7)</f>
        <v>0</v>
      </c>
      <c r="N25" s="11">
        <f>AH25</f>
        <v>0</v>
      </c>
      <c r="O25" s="3">
        <f>IF(ISBLANK(B7),0,IF(B7=0,0,(AT25/B7)*P7))</f>
        <v>0</v>
      </c>
      <c r="P25" s="3">
        <f>SUM(F25,I25,L25,O25)</f>
        <v>0</v>
      </c>
      <c r="Q25" s="18">
        <f>SUM(D25,G25,J25,M25)</f>
        <v>0</v>
      </c>
      <c r="R25" s="19" t="str">
        <f>IF(P25&lt;0.001,"",V25*P25)</f>
        <v/>
      </c>
      <c r="AI25" s="5">
        <f>B25</f>
        <v>0</v>
      </c>
      <c r="AK25" s="1">
        <f>IF(ISBLANK(W25),X25,(X25*W25))</f>
        <v>0</v>
      </c>
      <c r="AL25" s="1">
        <f>IF(AK14=0,0,(AK25/AK14)*AL14)</f>
        <v>0</v>
      </c>
      <c r="AM25" s="21">
        <f>IF(AK14=0,0,IF(ISBLANK(W25),0,(W25/AK14)*AL14))</f>
        <v>0</v>
      </c>
      <c r="AN25" s="1">
        <f>IF(ISBLANK(Z25),AA25,(AA25*Z25))</f>
        <v>0</v>
      </c>
      <c r="AO25" s="1">
        <f>IF(AN14=0,0,(AN25/AN14)*AO14)</f>
        <v>0</v>
      </c>
      <c r="AP25" s="21">
        <f>IF(AN14=0,0,IF(ISBLANK(Z25),0,(Z25/AN14)*AO14))</f>
        <v>0</v>
      </c>
      <c r="AQ25" s="1">
        <f>IF(ISBLANK(AC25),AD25,(AD25*AC25))</f>
        <v>0</v>
      </c>
      <c r="AR25" s="1">
        <f>IF(AQ14=0,0,(AQ25/AQ14)*AR14)</f>
        <v>0</v>
      </c>
      <c r="AS25" s="21">
        <f>IF(AQ14=0,0,IF(ISBLANK(AC25),0,(AC25/AQ14)*AR14))</f>
        <v>0</v>
      </c>
      <c r="AT25" s="1">
        <f>IF(ISBLANK(AF25),AG25,(AG25*AF25))</f>
        <v>0</v>
      </c>
      <c r="AU25" s="1">
        <f>IF(AT14=0,0,(AT25/AT14)*AU14)</f>
        <v>0</v>
      </c>
      <c r="AV25" s="21">
        <f>IF(AT14=0,0,IF(ISBLANK(AF25),0,(AF25/AT14)*AU14))</f>
        <v>0</v>
      </c>
    </row>
    <row r="26">
      <c r="B26" s="5">
        <f>U26</f>
        <v>0</v>
      </c>
      <c r="D26" s="18">
        <f>IF(ISBLANK(W26),0,(W26/B7)*P7)</f>
        <v>0</v>
      </c>
      <c r="E26" s="11">
        <f>Y26</f>
        <v>0</v>
      </c>
      <c r="F26" s="3">
        <f>IF(ISBLANK(B7),0,IF(B7=0,0,(AK26/B7)*P7))</f>
        <v>0</v>
      </c>
      <c r="G26" s="18">
        <f>IF(ISBLANK(Z26),0,(Z26/B7)*P7)</f>
        <v>0</v>
      </c>
      <c r="H26" s="11">
        <f>AB26</f>
        <v>0</v>
      </c>
      <c r="I26" s="3">
        <f>IF(ISBLANK(B7),0,IF(B7=0,0,(AN26/B7)*P7))</f>
        <v>0</v>
      </c>
      <c r="J26" s="18">
        <f>IF(ISBLANK(AC26),0,(AC26/B7)*P7)</f>
        <v>0</v>
      </c>
      <c r="K26" s="11">
        <f>AE26</f>
        <v>0</v>
      </c>
      <c r="L26" s="3">
        <f>IF(ISBLANK(B7),0,IF(B7=0,0,(AQ26/B7)*P7))</f>
        <v>0</v>
      </c>
      <c r="M26" s="18">
        <f>IF(ISBLANK(AF26),0,(AF26/B7)*P7)</f>
        <v>0</v>
      </c>
      <c r="N26" s="11">
        <f>AH26</f>
        <v>0</v>
      </c>
      <c r="O26" s="3">
        <f>IF(ISBLANK(B7),0,IF(B7=0,0,(AT26/B7)*P7))</f>
        <v>0</v>
      </c>
      <c r="P26" s="3">
        <f>SUM(F26,I26,L26,O26)</f>
        <v>0</v>
      </c>
      <c r="Q26" s="18">
        <f>SUM(D26,G26,J26,M26)</f>
        <v>0</v>
      </c>
      <c r="R26" s="19" t="str">
        <f>IF(P26&lt;0.001,"",V26*P26)</f>
        <v/>
      </c>
      <c r="AI26" s="5">
        <f>B26</f>
        <v>0</v>
      </c>
      <c r="AK26" s="1">
        <f>IF(ISBLANK(W26),X26,(X26*W26))</f>
        <v>0</v>
      </c>
      <c r="AL26" s="1">
        <f>IF(AK14=0,0,(AK26/AK14)*AL14)</f>
        <v>0</v>
      </c>
      <c r="AM26" s="21">
        <f>IF(AK14=0,0,IF(ISBLANK(W26),0,(W26/AK14)*AL14))</f>
        <v>0</v>
      </c>
      <c r="AN26" s="1">
        <f>IF(ISBLANK(Z26),AA26,(AA26*Z26))</f>
        <v>0</v>
      </c>
      <c r="AO26" s="1">
        <f>IF(AN14=0,0,(AN26/AN14)*AO14)</f>
        <v>0</v>
      </c>
      <c r="AP26" s="21">
        <f>IF(AN14=0,0,IF(ISBLANK(Z26),0,(Z26/AN14)*AO14))</f>
        <v>0</v>
      </c>
      <c r="AQ26" s="1">
        <f>IF(ISBLANK(AC26),AD26,(AD26*AC26))</f>
        <v>0</v>
      </c>
      <c r="AR26" s="1">
        <f>IF(AQ14=0,0,(AQ26/AQ14)*AR14)</f>
        <v>0</v>
      </c>
      <c r="AS26" s="21">
        <f>IF(AQ14=0,0,IF(ISBLANK(AC26),0,(AC26/AQ14)*AR14))</f>
        <v>0</v>
      </c>
      <c r="AT26" s="1">
        <f>IF(ISBLANK(AF26),AG26,(AG26*AF26))</f>
        <v>0</v>
      </c>
      <c r="AU26" s="1">
        <f>IF(AT14=0,0,(AT26/AT14)*AU14)</f>
        <v>0</v>
      </c>
      <c r="AV26" s="21">
        <f>IF(AT14=0,0,IF(ISBLANK(AF26),0,(AF26/AT14)*AU14))</f>
        <v>0</v>
      </c>
    </row>
    <row r="27">
      <c r="B27" s="5">
        <f>U27</f>
        <v>0</v>
      </c>
      <c r="D27" s="18">
        <f>IF(ISBLANK(W27),0,(W27/B7)*P7)</f>
        <v>0</v>
      </c>
      <c r="E27" s="11">
        <f>Y27</f>
        <v>0</v>
      </c>
      <c r="F27" s="3">
        <f>IF(ISBLANK(B7),0,IF(B7=0,0,(AK27/B7)*P7))</f>
        <v>0</v>
      </c>
      <c r="G27" s="18">
        <f>IF(ISBLANK(Z27),0,(Z27/B7)*P7)</f>
        <v>0</v>
      </c>
      <c r="H27" s="11">
        <f>AB27</f>
        <v>0</v>
      </c>
      <c r="I27" s="3">
        <f>IF(ISBLANK(B7),0,IF(B7=0,0,(AN27/B7)*P7))</f>
        <v>0</v>
      </c>
      <c r="J27" s="18">
        <f>IF(ISBLANK(AC27),0,(AC27/B7)*P7)</f>
        <v>0</v>
      </c>
      <c r="K27" s="11">
        <f>AE27</f>
        <v>0</v>
      </c>
      <c r="L27" s="3">
        <f>IF(ISBLANK(B7),0,IF(B7=0,0,(AQ27/B7)*P7))</f>
        <v>0</v>
      </c>
      <c r="M27" s="18">
        <f>IF(ISBLANK(AF27),0,(AF27/B7)*P7)</f>
        <v>0</v>
      </c>
      <c r="N27" s="11">
        <f>AH27</f>
        <v>0</v>
      </c>
      <c r="O27" s="3">
        <f>IF(ISBLANK(B7),0,IF(B7=0,0,(AT27/B7)*P7))</f>
        <v>0</v>
      </c>
      <c r="P27" s="3">
        <f>SUM(F27,I27,L27,O27)</f>
        <v>0</v>
      </c>
      <c r="Q27" s="18">
        <f>SUM(D27,G27,J27,M27)</f>
        <v>0</v>
      </c>
      <c r="R27" s="19" t="str">
        <f>IF(P27&lt;0.001,"",V27*P27)</f>
        <v/>
      </c>
      <c r="AI27" s="5">
        <f>B27</f>
        <v>0</v>
      </c>
      <c r="AK27" s="1">
        <f>IF(ISBLANK(W27),X27,(X27*W27))</f>
        <v>0</v>
      </c>
      <c r="AL27" s="1">
        <f>IF(AK14=0,0,(AK27/AK14)*AL14)</f>
        <v>0</v>
      </c>
      <c r="AM27" s="21">
        <f>IF(AK14=0,0,IF(ISBLANK(W27),0,(W27/AK14)*AL14))</f>
        <v>0</v>
      </c>
      <c r="AN27" s="1">
        <f>IF(ISBLANK(Z27),AA27,(AA27*Z27))</f>
        <v>0</v>
      </c>
      <c r="AO27" s="1">
        <f>IF(AN14=0,0,(AN27/AN14)*AO14)</f>
        <v>0</v>
      </c>
      <c r="AP27" s="21">
        <f>IF(AN14=0,0,IF(ISBLANK(Z27),0,(Z27/AN14)*AO14))</f>
        <v>0</v>
      </c>
      <c r="AQ27" s="1">
        <f>IF(ISBLANK(AC27),AD27,(AD27*AC27))</f>
        <v>0</v>
      </c>
      <c r="AR27" s="1">
        <f>IF(AQ14=0,0,(AQ27/AQ14)*AR14)</f>
        <v>0</v>
      </c>
      <c r="AS27" s="21">
        <f>IF(AQ14=0,0,IF(ISBLANK(AC27),0,(AC27/AQ14)*AR14))</f>
        <v>0</v>
      </c>
      <c r="AT27" s="1">
        <f>IF(ISBLANK(AF27),AG27,(AG27*AF27))</f>
        <v>0</v>
      </c>
      <c r="AU27" s="1">
        <f>IF(AT14=0,0,(AT27/AT14)*AU14)</f>
        <v>0</v>
      </c>
      <c r="AV27" s="21">
        <f>IF(AT14=0,0,IF(ISBLANK(AF27),0,(AF27/AT14)*AU14))</f>
        <v>0</v>
      </c>
    </row>
    <row r="28" ht="15" customHeight="1">
      <c r="B28" s="5">
        <f>U28</f>
        <v>0</v>
      </c>
      <c r="D28" s="18">
        <f>IF(ISBLANK(W28),0,(W28/B7)*P7)</f>
        <v>0</v>
      </c>
      <c r="E28" s="11">
        <f>Y28</f>
        <v>0</v>
      </c>
      <c r="F28" s="3">
        <f>IF(ISBLANK(B7),0,IF(B7=0,0,(AK28/B7)*P7))</f>
        <v>0</v>
      </c>
      <c r="G28" s="18">
        <f>IF(ISBLANK(Z28),0,(Z28/B7)*P7)</f>
        <v>0</v>
      </c>
      <c r="H28" s="11">
        <f>AB28</f>
        <v>0</v>
      </c>
      <c r="I28" s="3">
        <f>IF(ISBLANK(B7),0,IF(B7=0,0,(AN28/B7)*P7))</f>
        <v>0</v>
      </c>
      <c r="J28" s="18">
        <f>IF(ISBLANK(AC28),0,(AC28/B7)*P7)</f>
        <v>0</v>
      </c>
      <c r="K28" s="11">
        <f>AE28</f>
        <v>0</v>
      </c>
      <c r="L28" s="3">
        <f>IF(ISBLANK(B7),0,IF(B7=0,0,(AQ28/B7)*P7))</f>
        <v>0</v>
      </c>
      <c r="M28" s="18">
        <f>IF(ISBLANK(AF28),0,(AF28/B7)*P7)</f>
        <v>0</v>
      </c>
      <c r="N28" s="11">
        <f>AH28</f>
        <v>0</v>
      </c>
      <c r="O28" s="3">
        <f>IF(ISBLANK(B7),0,IF(B7=0,0,(AT28/B7)*P7))</f>
        <v>0</v>
      </c>
      <c r="P28" s="3">
        <f>SUM(F28,I28,L28,O28)</f>
        <v>0</v>
      </c>
      <c r="Q28" s="18">
        <f>SUM(D28,G28,J28,M28)</f>
        <v>0</v>
      </c>
      <c r="R28" s="19" t="str">
        <f>IF(P28&lt;0.001,"",V28*P28)</f>
        <v/>
      </c>
      <c r="AI28" s="5">
        <f>B28</f>
        <v>0</v>
      </c>
      <c r="AK28" s="1">
        <f>IF(ISBLANK(W28),X28,(X28*W28))</f>
        <v>0</v>
      </c>
      <c r="AL28" s="1">
        <f>IF(AK14=0,0,(AK28/AK14)*AL14)</f>
        <v>0</v>
      </c>
      <c r="AM28" s="21">
        <f>IF(AK14=0,0,IF(ISBLANK(W28),0,(W28/AK14)*AL14))</f>
        <v>0</v>
      </c>
      <c r="AN28" s="1">
        <f>IF(ISBLANK(Z28),AA28,(AA28*Z28))</f>
        <v>0</v>
      </c>
      <c r="AO28" s="1">
        <f>IF(AN14=0,0,(AN28/AN14)*AO14)</f>
        <v>0</v>
      </c>
      <c r="AP28" s="21">
        <f>IF(AN14=0,0,IF(ISBLANK(Z28),0,(Z28/AN14)*AO14))</f>
        <v>0</v>
      </c>
      <c r="AQ28" s="1">
        <f>IF(ISBLANK(AC28),AD28,(AD28*AC28))</f>
        <v>0</v>
      </c>
      <c r="AR28" s="1">
        <f>IF(AQ14=0,0,(AQ28/AQ14)*AR14)</f>
        <v>0</v>
      </c>
      <c r="AS28" s="21">
        <f>IF(AQ14=0,0,IF(ISBLANK(AC28),0,(AC28/AQ14)*AR14))</f>
        <v>0</v>
      </c>
      <c r="AT28" s="1">
        <f>IF(ISBLANK(AF28),AG28,(AG28*AF28))</f>
        <v>0</v>
      </c>
      <c r="AU28" s="1">
        <f>IF(AT14=0,0,(AT28/AT14)*AU14)</f>
        <v>0</v>
      </c>
      <c r="AV28" s="21">
        <f>IF(AT14=0,0,IF(ISBLANK(AF28),0,(AF28/AT14)*AU14))</f>
        <v>0</v>
      </c>
    </row>
    <row r="29" ht="15" customHeight="1">
      <c r="B29" s="5">
        <f>U29</f>
        <v>0</v>
      </c>
      <c r="D29" s="18">
        <f>IF(ISBLANK(W29),0,(W29/B7)*P7)</f>
        <v>0</v>
      </c>
      <c r="E29" s="11">
        <f>Y29</f>
        <v>0</v>
      </c>
      <c r="F29" s="3">
        <f>IF(ISBLANK(B7),0,IF(B7=0,0,(AK29/B7)*P7))</f>
        <v>0</v>
      </c>
      <c r="G29" s="18">
        <f>IF(ISBLANK(Z29),0,(Z29/B7)*P7)</f>
        <v>0</v>
      </c>
      <c r="H29" s="11">
        <f>AB29</f>
        <v>0</v>
      </c>
      <c r="I29" s="3">
        <f>IF(ISBLANK(B7),0,IF(B7=0,0,(AN29/B7)*P7))</f>
        <v>0</v>
      </c>
      <c r="J29" s="18">
        <f>IF(ISBLANK(AC29),0,(AC29/B7)*P7)</f>
        <v>0</v>
      </c>
      <c r="K29" s="11">
        <f>AE29</f>
        <v>0</v>
      </c>
      <c r="L29" s="3">
        <f>IF(ISBLANK(B7),0,IF(B7=0,0,(AQ29/B7)*P7))</f>
        <v>0</v>
      </c>
      <c r="M29" s="18">
        <f>IF(ISBLANK(AF29),0,(AF29/B7)*P7)</f>
        <v>0</v>
      </c>
      <c r="N29" s="11">
        <f>AH29</f>
        <v>0</v>
      </c>
      <c r="O29" s="3">
        <f>IF(ISBLANK(B7),0,IF(B7=0,0,(AT29/B7)*P7))</f>
        <v>0</v>
      </c>
      <c r="P29" s="3">
        <f>SUM(F29,I29,L29,O29)</f>
        <v>0</v>
      </c>
      <c r="Q29" s="18">
        <f>SUM(D29,G29,J29,M29)</f>
        <v>0</v>
      </c>
      <c r="R29" s="19" t="str">
        <f>IF(P29&lt;0.001,"",V29*P29)</f>
        <v/>
      </c>
      <c r="AI29" s="5">
        <f>B29</f>
        <v>0</v>
      </c>
      <c r="AK29" s="1">
        <f>IF(ISBLANK(W29),X29,(X29*W29))</f>
        <v>0</v>
      </c>
      <c r="AL29" s="1">
        <f>IF(AK14=0,0,(AK29/AK14)*AL14)</f>
        <v>0</v>
      </c>
      <c r="AM29" s="21">
        <f>IF(AK14=0,0,IF(ISBLANK(W29),0,(W29/AK14)*AL14))</f>
        <v>0</v>
      </c>
      <c r="AN29" s="1">
        <f>IF(ISBLANK(Z29),AA29,(AA29*Z29))</f>
        <v>0</v>
      </c>
      <c r="AO29" s="1">
        <f>IF(AN14=0,0,(AN29/AN14)*AO14)</f>
        <v>0</v>
      </c>
      <c r="AP29" s="21">
        <f>IF(AN14=0,0,IF(ISBLANK(Z29),0,(Z29/AN14)*AO14))</f>
        <v>0</v>
      </c>
      <c r="AQ29" s="1">
        <f>IF(ISBLANK(AC29),AD29,(AD29*AC29))</f>
        <v>0</v>
      </c>
      <c r="AR29" s="1">
        <f>IF(AQ14=0,0,(AQ29/AQ14)*AR14)</f>
        <v>0</v>
      </c>
      <c r="AS29" s="21">
        <f>IF(AQ14=0,0,IF(ISBLANK(AC29),0,(AC29/AQ14)*AR14))</f>
        <v>0</v>
      </c>
      <c r="AT29" s="1">
        <f>IF(ISBLANK(AF29),AG29,(AG29*AF29))</f>
        <v>0</v>
      </c>
      <c r="AU29" s="1">
        <f>IF(AT14=0,0,(AT29/AT14)*AU14)</f>
        <v>0</v>
      </c>
      <c r="AV29" s="21">
        <f>IF(AT14=0,0,IF(ISBLANK(AF29),0,(AF29/AT14)*AU14))</f>
        <v>0</v>
      </c>
    </row>
    <row r="30" ht="15" customHeight="1">
      <c r="B30" s="5">
        <f>U30</f>
        <v>0</v>
      </c>
      <c r="D30" s="18">
        <f>IF(ISBLANK(W30),0,(W30/B7)*P7)</f>
        <v>0</v>
      </c>
      <c r="E30" s="11">
        <f>Y30</f>
        <v>0</v>
      </c>
      <c r="F30" s="3">
        <f>IF(ISBLANK(B7),0,IF(B7=0,0,(AK30/B7)*P7))</f>
        <v>0</v>
      </c>
      <c r="G30" s="18">
        <f>IF(ISBLANK(Z30),0,(Z30/B7)*P7)</f>
        <v>0</v>
      </c>
      <c r="H30" s="11">
        <f>AB30</f>
        <v>0</v>
      </c>
      <c r="I30" s="3">
        <f>IF(ISBLANK(B7),0,IF(B7=0,0,(AN30/B7)*P7))</f>
        <v>0</v>
      </c>
      <c r="J30" s="18">
        <f>IF(ISBLANK(AC30),0,(AC30/B7)*P7)</f>
        <v>0</v>
      </c>
      <c r="K30" s="11">
        <f>AE30</f>
        <v>0</v>
      </c>
      <c r="L30" s="3">
        <f>IF(ISBLANK(B7),0,IF(B7=0,0,(AQ30/B7)*P7))</f>
        <v>0</v>
      </c>
      <c r="M30" s="18">
        <f>IF(ISBLANK(AF30),0,(AF30/B7)*P7)</f>
        <v>0</v>
      </c>
      <c r="N30" s="11">
        <f>AH30</f>
        <v>0</v>
      </c>
      <c r="O30" s="3">
        <f>IF(ISBLANK(B7),0,IF(B7=0,0,(AT30/B7)*P7))</f>
        <v>0</v>
      </c>
      <c r="P30" s="3">
        <f>SUM(F30,I30,L30,O30)</f>
        <v>0</v>
      </c>
      <c r="Q30" s="18">
        <f>SUM(D30,G30,J30,M30)</f>
        <v>0</v>
      </c>
      <c r="R30" s="19" t="str">
        <f>IF(P30&lt;0.001,"",V30*P30)</f>
        <v/>
      </c>
      <c r="AI30" s="5">
        <f>B30</f>
        <v>0</v>
      </c>
      <c r="AK30" s="1">
        <f>IF(ISBLANK(W30),X30,(X30*W30))</f>
        <v>0</v>
      </c>
      <c r="AL30" s="1">
        <f>IF(AK14=0,0,(AK30/AK14)*AL14)</f>
        <v>0</v>
      </c>
      <c r="AM30" s="21">
        <f>IF(AK14=0,0,IF(ISBLANK(W30),0,(W30/AK14)*AL14))</f>
        <v>0</v>
      </c>
      <c r="AN30" s="1">
        <f>IF(ISBLANK(Z30),AA30,(AA30*Z30))</f>
        <v>0</v>
      </c>
      <c r="AO30" s="1">
        <f>IF(AN14=0,0,(AN30/AN14)*AO14)</f>
        <v>0</v>
      </c>
      <c r="AP30" s="21">
        <f>IF(AN14=0,0,IF(ISBLANK(Z30),0,(Z30/AN14)*AO14))</f>
        <v>0</v>
      </c>
      <c r="AQ30" s="1">
        <f>IF(ISBLANK(AC30),AD30,(AD30*AC30))</f>
        <v>0</v>
      </c>
      <c r="AR30" s="1">
        <f>IF(AQ14=0,0,(AQ30/AQ14)*AR14)</f>
        <v>0</v>
      </c>
      <c r="AS30" s="21">
        <f>IF(AQ14=0,0,IF(ISBLANK(AC30),0,(AC30/AQ14)*AR14))</f>
        <v>0</v>
      </c>
      <c r="AT30" s="1">
        <f>IF(ISBLANK(AF30),AG30,(AG30*AF30))</f>
        <v>0</v>
      </c>
      <c r="AU30" s="1">
        <f>IF(AT14=0,0,(AT30/AT14)*AU14)</f>
        <v>0</v>
      </c>
      <c r="AV30" s="21">
        <f>IF(AT14=0,0,IF(ISBLANK(AF30),0,(AF30/AT14)*AU14))</f>
        <v>0</v>
      </c>
    </row>
    <row r="31">
      <c r="B31" s="5">
        <f>U31</f>
        <v>0</v>
      </c>
      <c r="D31" s="18">
        <f>IF(ISBLANK(W31),0,(W31/B7)*P7)</f>
        <v>0</v>
      </c>
      <c r="E31" s="11">
        <f>Y31</f>
        <v>0</v>
      </c>
      <c r="F31" s="3">
        <f>IF(ISBLANK(B7),0,IF(B7=0,0,(AK31/B7)*P7))</f>
        <v>0</v>
      </c>
      <c r="G31" s="18">
        <f>IF(ISBLANK(Z31),0,(Z31/B7)*P7)</f>
        <v>0</v>
      </c>
      <c r="H31" s="11">
        <f>AB31</f>
        <v>0</v>
      </c>
      <c r="I31" s="3">
        <f>IF(ISBLANK(B7),0,IF(B7=0,0,(AN31/B7)*P7))</f>
        <v>0</v>
      </c>
      <c r="J31" s="18">
        <f>IF(ISBLANK(AC31),0,(AC31/B7)*P7)</f>
        <v>0</v>
      </c>
      <c r="K31" s="11">
        <f>AE31</f>
        <v>0</v>
      </c>
      <c r="L31" s="3">
        <f>IF(ISBLANK(B7),0,IF(B7=0,0,(AQ31/B7)*P7))</f>
        <v>0</v>
      </c>
      <c r="M31" s="18">
        <f>IF(ISBLANK(AF31),0,(AF31/B7)*P7)</f>
        <v>0</v>
      </c>
      <c r="N31" s="11">
        <f>AH31</f>
        <v>0</v>
      </c>
      <c r="O31" s="3">
        <f>IF(ISBLANK(B7),0,IF(B7=0,0,(AT31/B7)*P7))</f>
        <v>0</v>
      </c>
      <c r="P31" s="3">
        <f>SUM(F31,I31,L31,O31)</f>
        <v>0</v>
      </c>
      <c r="Q31" s="18">
        <f>SUM(D31,G31,J31,M31)</f>
        <v>0</v>
      </c>
      <c r="R31" s="19" t="str">
        <f>IF(P31&lt;0.001,"",V31*P31)</f>
        <v/>
      </c>
      <c r="AI31" s="5">
        <f>B31</f>
        <v>0</v>
      </c>
      <c r="AK31" s="1">
        <f>IF(ISBLANK(W31),X31,(X31*W31))</f>
        <v>0</v>
      </c>
      <c r="AL31" s="1">
        <f>IF(AK14=0,0,(AK31/AK14)*AL14)</f>
        <v>0</v>
      </c>
      <c r="AM31" s="21">
        <f>IF(AK14=0,0,IF(ISBLANK(W31),0,(W31/AK14)*AL14))</f>
        <v>0</v>
      </c>
      <c r="AN31" s="1">
        <f>IF(ISBLANK(Z31),AA31,(AA31*Z31))</f>
        <v>0</v>
      </c>
      <c r="AO31" s="1">
        <f>IF(AN14=0,0,(AN31/AN14)*AO14)</f>
        <v>0</v>
      </c>
      <c r="AP31" s="21">
        <f>IF(AN14=0,0,IF(ISBLANK(Z31),0,(Z31/AN14)*AO14))</f>
        <v>0</v>
      </c>
      <c r="AQ31" s="1">
        <f>IF(ISBLANK(AC31),AD31,(AD31*AC31))</f>
        <v>0</v>
      </c>
      <c r="AR31" s="1">
        <f>IF(AQ14=0,0,(AQ31/AQ14)*AR14)</f>
        <v>0</v>
      </c>
      <c r="AS31" s="21">
        <f>IF(AQ14=0,0,IF(ISBLANK(AC31),0,(AC31/AQ14)*AR14))</f>
        <v>0</v>
      </c>
      <c r="AT31" s="1">
        <f>IF(ISBLANK(AF31),AG31,(AG31*AF31))</f>
        <v>0</v>
      </c>
      <c r="AU31" s="1">
        <f>IF(AT14=0,0,(AT31/AT14)*AU14)</f>
        <v>0</v>
      </c>
      <c r="AV31" s="21">
        <f>IF(AT14=0,0,IF(ISBLANK(AF31),0,(AF31/AT14)*AU14))</f>
        <v>0</v>
      </c>
    </row>
    <row r="32" ht="15" customHeight="1">
      <c r="B32" s="5">
        <f>U32</f>
        <v>0</v>
      </c>
      <c r="D32" s="18">
        <f>IF(ISBLANK(W32),0,(W32/B7)*P7)</f>
        <v>0</v>
      </c>
      <c r="E32" s="11">
        <f>Y32</f>
        <v>0</v>
      </c>
      <c r="F32" s="3">
        <f>IF(ISBLANK(B7),0,IF(B7=0,0,(AK32/B7)*P7))</f>
        <v>0</v>
      </c>
      <c r="G32" s="18">
        <f>IF(ISBLANK(Z32),0,(Z32/B7)*P7)</f>
        <v>0</v>
      </c>
      <c r="H32" s="11">
        <f>AB32</f>
        <v>0</v>
      </c>
      <c r="I32" s="3">
        <f>IF(ISBLANK(B7),0,IF(B7=0,0,(AN32/B7)*P7))</f>
        <v>0</v>
      </c>
      <c r="J32" s="18">
        <f>IF(ISBLANK(AC32),0,(AC32/B7)*P7)</f>
        <v>0</v>
      </c>
      <c r="K32" s="11">
        <f>AE32</f>
        <v>0</v>
      </c>
      <c r="L32" s="3">
        <f>IF(ISBLANK(B7),0,IF(B7=0,0,(AQ32/B7)*P7))</f>
        <v>0</v>
      </c>
      <c r="M32" s="18">
        <f>IF(ISBLANK(AF32),0,(AF32/B7)*P7)</f>
        <v>0</v>
      </c>
      <c r="N32" s="11">
        <f>AH32</f>
        <v>0</v>
      </c>
      <c r="O32" s="3">
        <f>IF(ISBLANK(B7),0,IF(B7=0,0,(AT32/B7)*P7))</f>
        <v>0</v>
      </c>
      <c r="P32" s="3">
        <f>SUM(F32,I32,L32,O32)</f>
        <v>0</v>
      </c>
      <c r="Q32" s="18">
        <f>SUM(D32,G32,J32,M32)</f>
        <v>0</v>
      </c>
      <c r="R32" s="19" t="str">
        <f>IF(P32&lt;0.001,"",V32*P32)</f>
        <v/>
      </c>
      <c r="AI32" s="5">
        <f>B32</f>
        <v>0</v>
      </c>
      <c r="AK32" s="1">
        <f>IF(ISBLANK(W32),X32,(X32*W32))</f>
        <v>0</v>
      </c>
      <c r="AL32" s="1">
        <f>IF(AK14=0,0,(AK32/AK14)*AL14)</f>
        <v>0</v>
      </c>
      <c r="AM32" s="21">
        <f>IF(AK14=0,0,IF(ISBLANK(W32),0,(W32/AK14)*AL14))</f>
        <v>0</v>
      </c>
      <c r="AN32" s="1">
        <f>IF(ISBLANK(Z32),AA32,(AA32*Z32))</f>
        <v>0</v>
      </c>
      <c r="AO32" s="1">
        <f>IF(AN14=0,0,(AN32/AN14)*AO14)</f>
        <v>0</v>
      </c>
      <c r="AP32" s="21">
        <f>IF(AN14=0,0,IF(ISBLANK(Z32),0,(Z32/AN14)*AO14))</f>
        <v>0</v>
      </c>
      <c r="AQ32" s="1">
        <f>IF(ISBLANK(AC32),AD32,(AD32*AC32))</f>
        <v>0</v>
      </c>
      <c r="AR32" s="1">
        <f>IF(AQ14=0,0,(AQ32/AQ14)*AR14)</f>
        <v>0</v>
      </c>
      <c r="AS32" s="21">
        <f>IF(AQ14=0,0,IF(ISBLANK(AC32),0,(AC32/AQ14)*AR14))</f>
        <v>0</v>
      </c>
      <c r="AT32" s="1">
        <f>IF(ISBLANK(AF32),AG32,(AG32*AF32))</f>
        <v>0</v>
      </c>
      <c r="AU32" s="1">
        <f>IF(AT14=0,0,(AT32/AT14)*AU14)</f>
        <v>0</v>
      </c>
      <c r="AV32" s="21">
        <f>IF(AT14=0,0,IF(ISBLANK(AF32),0,(AF32/AT14)*AU14))</f>
        <v>0</v>
      </c>
    </row>
    <row r="33" ht="15" customHeight="1">
      <c r="B33" s="5">
        <f>U33</f>
        <v>0</v>
      </c>
      <c r="D33" s="18">
        <f>IF(ISBLANK(W33),0,(W33/B7)*P7)</f>
        <v>0</v>
      </c>
      <c r="E33" s="11">
        <f>Y33</f>
        <v>0</v>
      </c>
      <c r="F33" s="3">
        <f>IF(ISBLANK(B7),0,IF(B7=0,0,(AK33/B7)*P7))</f>
        <v>0</v>
      </c>
      <c r="G33" s="18">
        <f>IF(ISBLANK(Z33),0,(Z33/B7)*P7)</f>
        <v>0</v>
      </c>
      <c r="H33" s="11">
        <f>AB33</f>
        <v>0</v>
      </c>
      <c r="I33" s="3">
        <f>IF(ISBLANK(B7),0,IF(B7=0,0,(AN33/B7)*P7))</f>
        <v>0</v>
      </c>
      <c r="J33" s="18">
        <f>IF(ISBLANK(AC33),0,(AC33/B7)*P7)</f>
        <v>0</v>
      </c>
      <c r="K33" s="11">
        <f>AE33</f>
        <v>0</v>
      </c>
      <c r="L33" s="3">
        <f>IF(ISBLANK(B7),0,IF(B7=0,0,(AQ33/B7)*P7))</f>
        <v>0</v>
      </c>
      <c r="M33" s="18">
        <f>IF(ISBLANK(AF33),0,(AF33/B7)*P7)</f>
        <v>0</v>
      </c>
      <c r="N33" s="11">
        <f>AH33</f>
        <v>0</v>
      </c>
      <c r="O33" s="3">
        <f>IF(ISBLANK(B7),0,IF(B7=0,0,(AT33/B7)*P7))</f>
        <v>0</v>
      </c>
      <c r="P33" s="3">
        <f>SUM(F33,I33,L33,O33)</f>
        <v>0</v>
      </c>
      <c r="Q33" s="18">
        <f>SUM(D33,G33,J33,M33)</f>
        <v>0</v>
      </c>
      <c r="R33" s="19" t="str">
        <f>IF(P33&lt;0.001,"",V33*P33)</f>
        <v/>
      </c>
      <c r="U33" s="5">
        <v>0</v>
      </c>
      <c r="AI33" s="5">
        <f>B33</f>
        <v>0</v>
      </c>
      <c r="AK33" s="1">
        <f>IF(ISBLANK(W33),X33,(X33*W33))</f>
        <v>0</v>
      </c>
      <c r="AL33" s="1">
        <f>IF(AK14=0,0,(AK33/AK14)*AL14)</f>
        <v>0</v>
      </c>
      <c r="AM33" s="21">
        <f>IF(AK14=0,0,IF(ISBLANK(W33),0,(W33/AK14)*AL14))</f>
        <v>0</v>
      </c>
      <c r="AN33" s="1">
        <f>IF(ISBLANK(Z33),AA33,(AA33*Z33))</f>
        <v>0</v>
      </c>
      <c r="AO33" s="1">
        <f>IF(AN14=0,0,(AN33/AN14)*AO14)</f>
        <v>0</v>
      </c>
      <c r="AP33" s="21">
        <f>IF(AN14=0,0,IF(ISBLANK(Z33),0,(Z33/AN14)*AO14))</f>
        <v>0</v>
      </c>
      <c r="AQ33" s="1">
        <f>IF(ISBLANK(AC33),AD33,(AD33*AC33))</f>
        <v>0</v>
      </c>
      <c r="AR33" s="1">
        <f>IF(AQ14=0,0,(AQ33/AQ14)*AR14)</f>
        <v>0</v>
      </c>
      <c r="AS33" s="21">
        <f>IF(AQ14=0,0,IF(ISBLANK(AC33),0,(AC33/AQ14)*AR14))</f>
        <v>0</v>
      </c>
      <c r="AT33" s="1">
        <f>IF(ISBLANK(AF33),AG33,(AG33*AF33))</f>
        <v>0</v>
      </c>
      <c r="AU33" s="1">
        <f>IF(AT14=0,0,(AT33/AT14)*AU14)</f>
        <v>0</v>
      </c>
      <c r="AV33" s="21">
        <f>IF(AT14=0,0,IF(ISBLANK(AF33),0,(AF33/AT14)*AU14))</f>
        <v>0</v>
      </c>
    </row>
    <row r="34" ht="15" customHeight="1">
      <c r="B34" s="5">
        <f>U34</f>
        <v>0</v>
      </c>
      <c r="D34" s="18">
        <f>IF(ISBLANK(W34),0,(W34/B7)*P7)</f>
        <v>0</v>
      </c>
      <c r="E34" s="11">
        <f>Y34</f>
        <v>0</v>
      </c>
      <c r="F34" s="3">
        <f>IF(ISBLANK(B7),0,IF(B7=0,0,(AK34/B7)*P7))</f>
        <v>0</v>
      </c>
      <c r="G34" s="18">
        <f>IF(ISBLANK(Z34),0,(Z34/B7)*P7)</f>
        <v>0</v>
      </c>
      <c r="H34" s="11">
        <f>AB34</f>
        <v>0</v>
      </c>
      <c r="I34" s="3">
        <f>IF(ISBLANK(B7),0,IF(B7=0,0,(AN34/B7)*P7))</f>
        <v>0</v>
      </c>
      <c r="J34" s="18">
        <f>IF(ISBLANK(AC34),0,(AC34/B7)*P7)</f>
        <v>0</v>
      </c>
      <c r="K34" s="11">
        <f>AE34</f>
        <v>0</v>
      </c>
      <c r="L34" s="3">
        <f>IF(ISBLANK(B7),0,IF(B7=0,0,(AQ34/B7)*P7))</f>
        <v>0</v>
      </c>
      <c r="M34" s="18">
        <f>IF(ISBLANK(AF34),0,(AF34/B7)*P7)</f>
        <v>0</v>
      </c>
      <c r="N34" s="11">
        <f>AH34</f>
        <v>0</v>
      </c>
      <c r="O34" s="3">
        <f>IF(ISBLANK(B7),0,IF(B7=0,0,(AT34/B7)*P7))</f>
        <v>0</v>
      </c>
      <c r="P34" s="3">
        <f>SUM(F34,I34,L34,O34)</f>
        <v>0</v>
      </c>
      <c r="Q34" s="18">
        <f>SUM(D34,G34,J34,M34)</f>
        <v>0</v>
      </c>
      <c r="R34" s="19" t="str">
        <f>IF(P34&lt;0.001,"",V34*P34)</f>
        <v/>
      </c>
      <c r="AI34" s="5">
        <f>B34</f>
        <v>0</v>
      </c>
      <c r="AK34" s="1">
        <f>IF(ISBLANK(W34),X34,(X34*W34))</f>
        <v>0</v>
      </c>
      <c r="AL34" s="1">
        <f>IF(AK14=0,0,(AK34/AK14)*AL14)</f>
        <v>0</v>
      </c>
      <c r="AM34" s="21">
        <f>IF(AK14=0,0,IF(ISBLANK(W34),0,(W34/AK14)*AL14))</f>
        <v>0</v>
      </c>
      <c r="AN34" s="1">
        <f>IF(ISBLANK(Z34),AA34,(AA34*Z34))</f>
        <v>0</v>
      </c>
      <c r="AO34" s="1">
        <f>IF(AN14=0,0,(AN34/AN14)*AO14)</f>
        <v>0</v>
      </c>
      <c r="AP34" s="21">
        <f>IF(AN14=0,0,IF(ISBLANK(Z34),0,(Z34/AN14)*AO14))</f>
        <v>0</v>
      </c>
      <c r="AQ34" s="1">
        <f>IF(ISBLANK(AC34),AD34,(AD34*AC34))</f>
        <v>0</v>
      </c>
      <c r="AR34" s="1">
        <f>IF(AQ14=0,0,(AQ34/AQ14)*AR14)</f>
        <v>0</v>
      </c>
      <c r="AS34" s="21">
        <f>IF(AQ14=0,0,IF(ISBLANK(AC34),0,(AC34/AQ14)*AR14))</f>
        <v>0</v>
      </c>
      <c r="AT34" s="1">
        <f>IF(ISBLANK(AF34),AG34,(AG34*AF34))</f>
        <v>0</v>
      </c>
      <c r="AU34" s="1">
        <f>IF(AT14=0,0,(AT34/AT14)*AU14)</f>
        <v>0</v>
      </c>
      <c r="AV34" s="21">
        <f>IF(AT14=0,0,IF(ISBLANK(AF34),0,(AF34/AT14)*AU14))</f>
        <v>0</v>
      </c>
    </row>
    <row r="35" ht="15" customHeight="1">
      <c r="B35" s="5">
        <f>U35</f>
        <v>0</v>
      </c>
      <c r="D35" s="18">
        <f>IF(ISBLANK(W35),0,(W35/B7)*P7)</f>
        <v>0</v>
      </c>
      <c r="E35" s="11">
        <f>Y35</f>
        <v>0</v>
      </c>
      <c r="F35" s="3">
        <f>IF(ISBLANK(B7),0,IF(B7=0,0,(AK35/B7)*P7))</f>
        <v>0</v>
      </c>
      <c r="G35" s="18">
        <f>IF(ISBLANK(Z35),0,(Z35/B7)*P7)</f>
        <v>0</v>
      </c>
      <c r="H35" s="11">
        <f>AB35</f>
        <v>0</v>
      </c>
      <c r="I35" s="3">
        <f>IF(ISBLANK(B7),0,IF(B7=0,0,(AN35/B7)*P7))</f>
        <v>0</v>
      </c>
      <c r="J35" s="18">
        <f>IF(ISBLANK(AC35),0,(AC35/B7)*P7)</f>
        <v>0</v>
      </c>
      <c r="K35" s="11">
        <f>AE35</f>
        <v>0</v>
      </c>
      <c r="L35" s="3">
        <f>IF(ISBLANK(B7),0,IF(B7=0,0,(AQ35/B7)*P7))</f>
        <v>0</v>
      </c>
      <c r="M35" s="18">
        <f>IF(ISBLANK(AF35),0,(AF35/B7)*P7)</f>
        <v>0</v>
      </c>
      <c r="N35" s="11">
        <f>AH35</f>
        <v>0</v>
      </c>
      <c r="O35" s="3">
        <f>IF(ISBLANK(B7),0,IF(B7=0,0,(AT35/B7)*P7))</f>
        <v>0</v>
      </c>
      <c r="P35" s="3">
        <f>SUM(F35,I35,L35,O35)</f>
        <v>0</v>
      </c>
      <c r="Q35" s="18">
        <f>SUM(D35,G35,J35,M35)</f>
        <v>0</v>
      </c>
      <c r="R35" s="19" t="str">
        <f>IF(P35&lt;0.001,"",V35*P35)</f>
        <v/>
      </c>
      <c r="AI35" s="5">
        <f>B35</f>
        <v>0</v>
      </c>
      <c r="AK35" s="1">
        <f>IF(ISBLANK(W35),X35,(X35*W35))</f>
        <v>0</v>
      </c>
      <c r="AL35" s="1">
        <f>IF(AK14=0,0,(AK35/AK14)*AL14)</f>
        <v>0</v>
      </c>
      <c r="AM35" s="21">
        <f>IF(AK14=0,0,IF(ISBLANK(W35),0,(W35/AK14)*AL14))</f>
        <v>0</v>
      </c>
      <c r="AN35" s="1">
        <f>IF(ISBLANK(Z35),AA35,(AA35*Z35))</f>
        <v>0</v>
      </c>
      <c r="AO35" s="1">
        <f>IF(AN14=0,0,(AN35/AN14)*AO14)</f>
        <v>0</v>
      </c>
      <c r="AP35" s="21">
        <f>IF(AN14=0,0,IF(ISBLANK(Z35),0,(Z35/AN14)*AO14))</f>
        <v>0</v>
      </c>
      <c r="AQ35" s="1">
        <f>IF(ISBLANK(AC35),AD35,(AD35*AC35))</f>
        <v>0</v>
      </c>
      <c r="AR35" s="1">
        <f>IF(AQ14=0,0,(AQ35/AQ14)*AR14)</f>
        <v>0</v>
      </c>
      <c r="AS35" s="21">
        <f>IF(AQ14=0,0,IF(ISBLANK(AC35),0,(AC35/AQ14)*AR14))</f>
        <v>0</v>
      </c>
      <c r="AT35" s="1">
        <f>IF(ISBLANK(AF35),AG35,(AG35*AF35))</f>
        <v>0</v>
      </c>
      <c r="AU35" s="1">
        <f>IF(AT14=0,0,(AT35/AT14)*AU14)</f>
        <v>0</v>
      </c>
      <c r="AV35" s="21">
        <f>IF(AT14=0,0,IF(ISBLANK(AF35),0,(AF35/AT14)*AU14))</f>
        <v>0</v>
      </c>
    </row>
    <row r="36">
      <c r="B36" s="5">
        <f>U36</f>
        <v>0</v>
      </c>
      <c r="D36" s="18">
        <f>IF(ISBLANK(W36),0,(W36/B7)*P7)</f>
        <v>0</v>
      </c>
      <c r="E36" s="11">
        <f>Y36</f>
        <v>0</v>
      </c>
      <c r="F36" s="3">
        <f>IF(ISBLANK(B7),0,IF(B7=0,0,(AK36/B7)*P7))</f>
        <v>0</v>
      </c>
      <c r="G36" s="18">
        <f>IF(ISBLANK(Z36),0,(Z36/B7)*P7)</f>
        <v>0</v>
      </c>
      <c r="H36" s="11">
        <f>AB36</f>
        <v>0</v>
      </c>
      <c r="I36" s="3">
        <f>IF(ISBLANK(B7),0,IF(B7=0,0,(AN36/B7)*P7))</f>
        <v>0</v>
      </c>
      <c r="J36" s="18">
        <f>IF(ISBLANK(AC36),0,(AC36/B7)*P7)</f>
        <v>0</v>
      </c>
      <c r="K36" s="11">
        <f>AE36</f>
        <v>0</v>
      </c>
      <c r="L36" s="3">
        <f>IF(ISBLANK(B7),0,IF(B7=0,0,(AQ36/B7)*P7))</f>
        <v>0</v>
      </c>
      <c r="M36" s="18">
        <f>IF(ISBLANK(AF36),0,(AF36/B7)*P7)</f>
        <v>0</v>
      </c>
      <c r="N36" s="11">
        <f>AH36</f>
        <v>0</v>
      </c>
      <c r="O36" s="3">
        <f>IF(ISBLANK(B7),0,IF(B7=0,0,(AT36/B7)*P7))</f>
        <v>0</v>
      </c>
      <c r="P36" s="3">
        <f>SUM(F36,I36,L36,O36)</f>
        <v>0</v>
      </c>
      <c r="Q36" s="18">
        <f>SUM(D36,G36,J36,M36)</f>
        <v>0</v>
      </c>
      <c r="R36" s="19" t="str">
        <f>IF(P36&lt;0.001,"",V36*P36)</f>
        <v/>
      </c>
      <c r="AI36" s="5">
        <f>B36</f>
        <v>0</v>
      </c>
      <c r="AK36" s="1">
        <f>IF(ISBLANK(W36),X36,(X36*W36))</f>
        <v>0</v>
      </c>
      <c r="AL36" s="1">
        <f>IF(AK14=0,0,(AK36/AK14)*AL14)</f>
        <v>0</v>
      </c>
      <c r="AM36" s="21">
        <f>IF(AK14=0,0,IF(ISBLANK(W36),0,(W36/AK14)*AL14))</f>
        <v>0</v>
      </c>
      <c r="AN36" s="1">
        <f>IF(ISBLANK(Z36),AA36,(AA36*Z36))</f>
        <v>0</v>
      </c>
      <c r="AO36" s="1">
        <f>IF(AN14=0,0,(AN36/AN14)*AO14)</f>
        <v>0</v>
      </c>
      <c r="AP36" s="21">
        <f>IF(AN14=0,0,IF(ISBLANK(Z36),0,(Z36/AN14)*AO14))</f>
        <v>0</v>
      </c>
      <c r="AQ36" s="1">
        <f>IF(ISBLANK(AC36),AD36,(AD36*AC36))</f>
        <v>0</v>
      </c>
      <c r="AR36" s="1">
        <f>IF(AQ14=0,0,(AQ36/AQ14)*AR14)</f>
        <v>0</v>
      </c>
      <c r="AS36" s="21">
        <f>IF(AQ14=0,0,IF(ISBLANK(AC36),0,(AC36/AQ14)*AR14))</f>
        <v>0</v>
      </c>
      <c r="AT36" s="1">
        <f>IF(ISBLANK(AF36),AG36,(AG36*AF36))</f>
        <v>0</v>
      </c>
      <c r="AU36" s="1">
        <f>IF(AT14=0,0,(AT36/AT14)*AU14)</f>
        <v>0</v>
      </c>
      <c r="AV36" s="21">
        <f>IF(AT14=0,0,IF(ISBLANK(AF36),0,(AF36/AT14)*AU14))</f>
        <v>0</v>
      </c>
    </row>
    <row r="37" ht="15" customHeight="1">
      <c r="B37" s="5">
        <f>U37</f>
        <v>0</v>
      </c>
      <c r="D37" s="18">
        <f>IF(ISBLANK(W37),0,(W37/B7)*P7)</f>
        <v>0</v>
      </c>
      <c r="E37" s="11">
        <f>Y37</f>
        <v>0</v>
      </c>
      <c r="F37" s="3">
        <f>IF(ISBLANK(B7),0,IF(B7=0,0,(AK37/B7)*P7))</f>
        <v>0</v>
      </c>
      <c r="G37" s="18">
        <f>IF(ISBLANK(Z37),0,(Z37/B7)*P7)</f>
        <v>0</v>
      </c>
      <c r="H37" s="11">
        <f>AB37</f>
        <v>0</v>
      </c>
      <c r="I37" s="3">
        <f>IF(ISBLANK(B7),0,IF(B7=0,0,(AN37/B7)*P7))</f>
        <v>0</v>
      </c>
      <c r="J37" s="18">
        <f>IF(ISBLANK(AC37),0,(AC37/B7)*P7)</f>
        <v>0</v>
      </c>
      <c r="K37" s="11">
        <f>AE37</f>
        <v>0</v>
      </c>
      <c r="L37" s="3">
        <f>IF(ISBLANK(B7),0,IF(B7=0,0,(AQ37/B7)*P7))</f>
        <v>0</v>
      </c>
      <c r="M37" s="18">
        <f>IF(ISBLANK(AF37),0,(AF37/B7)*P7)</f>
        <v>0</v>
      </c>
      <c r="N37" s="11">
        <f>AH37</f>
        <v>0</v>
      </c>
      <c r="O37" s="3">
        <f>IF(ISBLANK(B7),0,IF(B7=0,0,(AT37/B7)*P7))</f>
        <v>0</v>
      </c>
      <c r="P37" s="3">
        <f>SUM(F37,I37,L37,O37)</f>
        <v>0</v>
      </c>
      <c r="Q37" s="18">
        <f>SUM(D37,G37,J37,M37)</f>
        <v>0</v>
      </c>
      <c r="R37" s="19" t="str">
        <f>IF(P37&lt;0.001,"",V37*P37)</f>
        <v/>
      </c>
      <c r="AI37" s="5">
        <f>B37</f>
        <v>0</v>
      </c>
      <c r="AK37" s="1">
        <f>IF(ISBLANK(W37),X37,(X37*W37))</f>
        <v>0</v>
      </c>
      <c r="AL37" s="1">
        <f>IF(AK14=0,0,(AK37/AK14)*AL14)</f>
        <v>0</v>
      </c>
      <c r="AM37" s="21">
        <f>IF(AK14=0,0,IF(ISBLANK(W37),0,(W37/AK14)*AL14))</f>
        <v>0</v>
      </c>
      <c r="AN37" s="1">
        <f>IF(ISBLANK(Z37),AA37,(AA37*Z37))</f>
        <v>0</v>
      </c>
      <c r="AO37" s="1">
        <f>IF(AN14=0,0,(AN37/AN14)*AO14)</f>
        <v>0</v>
      </c>
      <c r="AP37" s="21">
        <f>IF(AN14=0,0,IF(ISBLANK(Z37),0,(Z37/AN14)*AO14))</f>
        <v>0</v>
      </c>
      <c r="AQ37" s="1">
        <f>IF(ISBLANK(AC37),AD37,(AD37*AC37))</f>
        <v>0</v>
      </c>
      <c r="AR37" s="1">
        <f>IF(AQ14=0,0,(AQ37/AQ14)*AR14)</f>
        <v>0</v>
      </c>
      <c r="AS37" s="21">
        <f>IF(AQ14=0,0,IF(ISBLANK(AC37),0,(AC37/AQ14)*AR14))</f>
        <v>0</v>
      </c>
      <c r="AT37" s="1">
        <f>IF(ISBLANK(AF37),AG37,(AG37*AF37))</f>
        <v>0</v>
      </c>
      <c r="AU37" s="1">
        <f>IF(AT14=0,0,(AT37/AT14)*AU14)</f>
        <v>0</v>
      </c>
      <c r="AV37" s="21">
        <f>IF(AT14=0,0,IF(ISBLANK(AF37),0,(AF37/AT14)*AU14))</f>
        <v>0</v>
      </c>
    </row>
    <row r="38" ht="15" customHeight="1">
      <c r="B38" s="5">
        <f>U38</f>
        <v>0</v>
      </c>
      <c r="D38" s="18">
        <f>IF(ISBLANK(W38),0,(W38/B7)*P7)</f>
        <v>0</v>
      </c>
      <c r="E38" s="11">
        <f>Y38</f>
        <v>0</v>
      </c>
      <c r="F38" s="3">
        <f>IF(ISBLANK(B7),0,IF(B7=0,0,(AK38/B7)*P7))</f>
        <v>0</v>
      </c>
      <c r="G38" s="18">
        <f>IF(ISBLANK(Z38),0,(Z38/B7)*P7)</f>
        <v>0</v>
      </c>
      <c r="H38" s="11">
        <f>AB38</f>
        <v>0</v>
      </c>
      <c r="I38" s="3">
        <f>IF(ISBLANK(B7),0,IF(B7=0,0,(AN38/B7)*P7))</f>
        <v>0</v>
      </c>
      <c r="J38" s="18">
        <f>IF(ISBLANK(AC38),0,(AC38/B7)*P7)</f>
        <v>0</v>
      </c>
      <c r="K38" s="11">
        <f>AE38</f>
        <v>0</v>
      </c>
      <c r="L38" s="3">
        <f>IF(ISBLANK(B7),0,IF(B7=0,0,(AQ38/B7)*P7))</f>
        <v>0</v>
      </c>
      <c r="M38" s="18">
        <f>IF(ISBLANK(AF38),0,(AF38/B7)*P7)</f>
        <v>0</v>
      </c>
      <c r="N38" s="11">
        <f>AH38</f>
        <v>0</v>
      </c>
      <c r="O38" s="3">
        <f>IF(ISBLANK(B7),0,IF(B7=0,0,(AT38/B7)*P7))</f>
        <v>0</v>
      </c>
      <c r="P38" s="3">
        <f>SUM(F38,I38,L38,O38)</f>
        <v>0</v>
      </c>
      <c r="Q38" s="18">
        <f>SUM(D38,G38,J38,M38)</f>
        <v>0</v>
      </c>
      <c r="R38" s="19" t="str">
        <f>IF(P38&lt;0.001,"",V38*P38)</f>
        <v/>
      </c>
      <c r="AI38" s="5">
        <f>B38</f>
        <v>0</v>
      </c>
      <c r="AK38" s="1">
        <f>IF(ISBLANK(W38),X38,(X38*W38))</f>
        <v>0</v>
      </c>
      <c r="AL38" s="1">
        <f>IF(AK14=0,0,(AK38/AK14)*AL14)</f>
        <v>0</v>
      </c>
      <c r="AM38" s="21">
        <f>IF(AK14=0,0,IF(ISBLANK(W38),0,(W38/AK14)*AL14))</f>
        <v>0</v>
      </c>
      <c r="AN38" s="1">
        <f>IF(ISBLANK(Z38),AA38,(AA38*Z38))</f>
        <v>0</v>
      </c>
      <c r="AO38" s="1">
        <f>IF(AN14=0,0,(AN38/AN14)*AO14)</f>
        <v>0</v>
      </c>
      <c r="AP38" s="21">
        <f>IF(AN14=0,0,IF(ISBLANK(Z38),0,(Z38/AN14)*AO14))</f>
        <v>0</v>
      </c>
      <c r="AQ38" s="1">
        <f>IF(ISBLANK(AC38),AD38,(AD38*AC38))</f>
        <v>0</v>
      </c>
      <c r="AR38" s="1">
        <f>IF(AQ14=0,0,(AQ38/AQ14)*AR14)</f>
        <v>0</v>
      </c>
      <c r="AS38" s="21">
        <f>IF(AQ14=0,0,IF(ISBLANK(AC38),0,(AC38/AQ14)*AR14))</f>
        <v>0</v>
      </c>
      <c r="AT38" s="1">
        <f>IF(ISBLANK(AF38),AG38,(AG38*AF38))</f>
        <v>0</v>
      </c>
      <c r="AU38" s="1">
        <f>IF(AT14=0,0,(AT38/AT14)*AU14)</f>
        <v>0</v>
      </c>
      <c r="AV38" s="21">
        <f>IF(AT14=0,0,IF(ISBLANK(AF38),0,(AF38/AT14)*AU14))</f>
        <v>0</v>
      </c>
    </row>
    <row r="39" ht="15" customHeight="1">
      <c r="B39" s="5">
        <f>U39</f>
        <v>0</v>
      </c>
      <c r="D39" s="18">
        <f>IF(ISBLANK(W39),0,(W39/B7)*P7)</f>
        <v>0</v>
      </c>
      <c r="E39" s="11">
        <f>Y39</f>
        <v>0</v>
      </c>
      <c r="F39" s="3">
        <f>IF(ISBLANK(B7),0,IF(B7=0,0,(AK39/B7)*P7))</f>
        <v>0</v>
      </c>
      <c r="G39" s="18">
        <f>IF(ISBLANK(Z39),0,(Z39/B7)*P7)</f>
        <v>0</v>
      </c>
      <c r="H39" s="11">
        <f>AB39</f>
        <v>0</v>
      </c>
      <c r="I39" s="3">
        <f>IF(ISBLANK(B7),0,IF(B7=0,0,(AN39/B7)*P7))</f>
        <v>0</v>
      </c>
      <c r="J39" s="18">
        <f>IF(ISBLANK(AC39),0,(AC39/B7)*P7)</f>
        <v>0</v>
      </c>
      <c r="K39" s="11">
        <f>AE39</f>
        <v>0</v>
      </c>
      <c r="L39" s="3">
        <f>IF(ISBLANK(B7),0,IF(B7=0,0,(AQ39/B7)*P7))</f>
        <v>0</v>
      </c>
      <c r="M39" s="18">
        <f>IF(ISBLANK(AF39),0,(AF39/B7)*P7)</f>
        <v>0</v>
      </c>
      <c r="N39" s="11">
        <f>AH39</f>
        <v>0</v>
      </c>
      <c r="O39" s="3">
        <f>IF(ISBLANK(B7),0,IF(B7=0,0,(AT39/B7)*P7))</f>
        <v>0</v>
      </c>
      <c r="P39" s="3">
        <f>SUM(F39,I39,L39,O39)</f>
        <v>0</v>
      </c>
      <c r="Q39" s="18">
        <f>SUM(D39,G39,J39,M39)</f>
        <v>0</v>
      </c>
      <c r="R39" s="19" t="str">
        <f>IF(P39&lt;0.001,"",V39*P39)</f>
        <v/>
      </c>
      <c r="U39" s="5">
        <v>0</v>
      </c>
      <c r="AI39" s="5">
        <f>B39</f>
        <v>0</v>
      </c>
      <c r="AK39" s="1">
        <f>IF(ISBLANK(W39),X39,(X39*W39))</f>
        <v>0</v>
      </c>
      <c r="AL39" s="1">
        <f>IF(AK14=0,0,(AK39/AK14)*AL14)</f>
        <v>0</v>
      </c>
      <c r="AM39" s="21">
        <f>IF(AK14=0,0,IF(ISBLANK(W39),0,(W39/AK14)*AL14))</f>
        <v>0</v>
      </c>
      <c r="AN39" s="1">
        <f>IF(ISBLANK(Z39),AA39,(AA39*Z39))</f>
        <v>0</v>
      </c>
      <c r="AO39" s="1">
        <f>IF(AN14=0,0,(AN39/AN14)*AO14)</f>
        <v>0</v>
      </c>
      <c r="AP39" s="21">
        <f>IF(AN14=0,0,IF(ISBLANK(Z39),0,(Z39/AN14)*AO14))</f>
        <v>0</v>
      </c>
      <c r="AQ39" s="1">
        <f>IF(ISBLANK(AC39),AD39,(AD39*AC39))</f>
        <v>0</v>
      </c>
      <c r="AR39" s="1">
        <f>IF(AQ14=0,0,(AQ39/AQ14)*AR14)</f>
        <v>0</v>
      </c>
      <c r="AS39" s="21">
        <f>IF(AQ14=0,0,IF(ISBLANK(AC39),0,(AC39/AQ14)*AR14))</f>
        <v>0</v>
      </c>
      <c r="AT39" s="1">
        <f>IF(ISBLANK(AF39),AG39,(AG39*AF39))</f>
        <v>0</v>
      </c>
      <c r="AU39" s="1">
        <f>IF(AT14=0,0,(AT39/AT14)*AU14)</f>
        <v>0</v>
      </c>
      <c r="AV39" s="21">
        <f>IF(AT14=0,0,IF(ISBLANK(AF39),0,(AF39/AT14)*AU14))</f>
        <v>0</v>
      </c>
    </row>
    <row r="40" ht="15" customHeight="1">
      <c r="B40" s="5">
        <f>U40</f>
        <v>0</v>
      </c>
      <c r="D40" s="18">
        <f>IF(ISBLANK(W40),0,(W40/B7)*P7)</f>
        <v>0</v>
      </c>
      <c r="E40" s="11">
        <f>Y40</f>
        <v>0</v>
      </c>
      <c r="F40" s="3">
        <f>IF(ISBLANK(B7),0,IF(B7=0,0,(AK40/B7)*P7))</f>
        <v>0</v>
      </c>
      <c r="G40" s="18">
        <f>IF(ISBLANK(Z40),0,(Z40/B7)*P7)</f>
        <v>0</v>
      </c>
      <c r="H40" s="11">
        <f>AB40</f>
        <v>0</v>
      </c>
      <c r="I40" s="3">
        <f>IF(ISBLANK(B7),0,IF(B7=0,0,(AN40/B7)*P7))</f>
        <v>0</v>
      </c>
      <c r="J40" s="18">
        <f>IF(ISBLANK(AC40),0,(AC40/B7)*P7)</f>
        <v>0</v>
      </c>
      <c r="K40" s="11">
        <f>AE40</f>
        <v>0</v>
      </c>
      <c r="L40" s="3">
        <f>IF(ISBLANK(B7),0,IF(B7=0,0,(AQ40/B7)*P7))</f>
        <v>0</v>
      </c>
      <c r="M40" s="18">
        <f>IF(ISBLANK(AF40),0,(AF40/B7)*P7)</f>
        <v>0</v>
      </c>
      <c r="N40" s="11">
        <f>AH40</f>
        <v>0</v>
      </c>
      <c r="O40" s="3">
        <f>IF(ISBLANK(B7),0,IF(B7=0,0,(AT40/B7)*P7))</f>
        <v>0</v>
      </c>
      <c r="P40" s="3">
        <f>SUM(F40,I40,L40,O40)</f>
        <v>0</v>
      </c>
      <c r="Q40" s="18">
        <f>SUM(D40,G40,J40,M40)</f>
        <v>0</v>
      </c>
      <c r="R40" s="19" t="str">
        <f>IF(P40&lt;0.001,"",V40*P40)</f>
        <v/>
      </c>
      <c r="U40" s="5">
        <v>0</v>
      </c>
      <c r="AI40" s="5">
        <f>B40</f>
        <v>0</v>
      </c>
      <c r="AK40" s="1">
        <f>IF(ISBLANK(W40),X40,(X40*W40))</f>
        <v>0</v>
      </c>
      <c r="AL40" s="1">
        <f>IF(AK14=0,0,(AK40/AK14)*AL14)</f>
        <v>0</v>
      </c>
      <c r="AM40" s="21">
        <f>IF(AK14=0,0,IF(ISBLANK(W40),0,(W40/AK14)*AL14))</f>
        <v>0</v>
      </c>
      <c r="AN40" s="1">
        <f>IF(ISBLANK(Z40),AA40,(AA40*Z40))</f>
        <v>0</v>
      </c>
      <c r="AO40" s="1">
        <f>IF(AN14=0,0,(AN40/AN14)*AO14)</f>
        <v>0</v>
      </c>
      <c r="AP40" s="21">
        <f>IF(AN14=0,0,IF(ISBLANK(Z40),0,(Z40/AN14)*AO14))</f>
        <v>0</v>
      </c>
      <c r="AQ40" s="1">
        <f>IF(ISBLANK(AC40),AD40,(AD40*AC40))</f>
        <v>0</v>
      </c>
      <c r="AR40" s="1">
        <f>IF(AQ14=0,0,(AQ40/AQ14)*AR14)</f>
        <v>0</v>
      </c>
      <c r="AS40" s="21">
        <f>IF(AQ14=0,0,IF(ISBLANK(AC40),0,(AC40/AQ14)*AR14))</f>
        <v>0</v>
      </c>
      <c r="AT40" s="1">
        <f>IF(ISBLANK(AF40),AG40,(AG40*AF40))</f>
        <v>0</v>
      </c>
      <c r="AU40" s="1">
        <f>IF(AT14=0,0,(AT40/AT14)*AU14)</f>
        <v>0</v>
      </c>
      <c r="AV40" s="21">
        <f>IF(AT14=0,0,IF(ISBLANK(AF40),0,(AF40/AT14)*AU14))</f>
        <v>0</v>
      </c>
    </row>
    <row r="41" ht="15.75" customHeight="1">
      <c r="B41" s="5">
        <f>U41</f>
        <v>0</v>
      </c>
      <c r="D41" s="18">
        <f>IF(ISBLANK(W41),0,(W41/B7)*P7)</f>
        <v>0</v>
      </c>
      <c r="E41" s="11">
        <f>Y41</f>
        <v>0</v>
      </c>
      <c r="F41" s="3">
        <f>IF(ISBLANK(B7),0,IF(B7=0,0,(AK41/B7)*P7))</f>
        <v>0</v>
      </c>
      <c r="G41" s="18">
        <f>IF(ISBLANK(Z41),0,(Z41/B7)*P7)</f>
        <v>0</v>
      </c>
      <c r="H41" s="11">
        <f>AB41</f>
        <v>0</v>
      </c>
      <c r="I41" s="3">
        <f>IF(ISBLANK(B7),0,IF(B7=0,0,(AN41/B7)*P7))</f>
        <v>0</v>
      </c>
      <c r="J41" s="18">
        <f>IF(ISBLANK(AC41),0,(AC41/B7)*P7)</f>
        <v>0</v>
      </c>
      <c r="K41" s="11">
        <f>AE41</f>
        <v>0</v>
      </c>
      <c r="L41" s="3">
        <f>IF(ISBLANK(B7),0,IF(B7=0,0,(AQ41/B7)*P7))</f>
        <v>0</v>
      </c>
      <c r="M41" s="18">
        <f>IF(ISBLANK(AF41),0,(AF41/B7)*P7)</f>
        <v>0</v>
      </c>
      <c r="N41" s="11">
        <f>AH41</f>
        <v>0</v>
      </c>
      <c r="O41" s="3">
        <f>IF(ISBLANK(B7),0,IF(B7=0,0,(AT41/B7)*P7))</f>
        <v>0</v>
      </c>
      <c r="P41" s="3">
        <f>SUM(F41,I41,L41,O41)</f>
        <v>0</v>
      </c>
      <c r="Q41" s="18">
        <f>SUM(D41,G41,J41,M41)</f>
        <v>0</v>
      </c>
      <c r="R41" s="19" t="str">
        <f>IF(P41&lt;0.001,"",V41*P41)</f>
        <v/>
      </c>
      <c r="U41" s="5">
        <v>0</v>
      </c>
      <c r="AI41" s="5">
        <f>B41</f>
        <v>0</v>
      </c>
      <c r="AK41" s="1">
        <f>IF(ISBLANK(W41),X41,(X41*W41))</f>
        <v>0</v>
      </c>
      <c r="AL41" s="1">
        <f>IF(AK14=0,0,(AK41/AK14)*AL14)</f>
        <v>0</v>
      </c>
      <c r="AM41" s="21">
        <f>IF(AK14=0,0,IF(ISBLANK(W41),0,(W41/AK14)*AL14))</f>
        <v>0</v>
      </c>
      <c r="AN41" s="1">
        <f>IF(ISBLANK(Z41),AA41,(AA41*Z41))</f>
        <v>0</v>
      </c>
      <c r="AO41" s="1">
        <f>IF(AN14=0,0,(AN41/AN14)*AO14)</f>
        <v>0</v>
      </c>
      <c r="AP41" s="21">
        <f>IF(AN14=0,0,IF(ISBLANK(Z41),0,(Z41/AN14)*AO14))</f>
        <v>0</v>
      </c>
      <c r="AQ41" s="1">
        <f>IF(ISBLANK(AC41),AD41,(AD41*AC41))</f>
        <v>0</v>
      </c>
      <c r="AR41" s="1">
        <f>IF(AQ14=0,0,(AQ41/AQ14)*AR14)</f>
        <v>0</v>
      </c>
      <c r="AS41" s="21">
        <f>IF(AQ14=0,0,IF(ISBLANK(AC41),0,(AC41/AQ14)*AR14))</f>
        <v>0</v>
      </c>
      <c r="AT41" s="1">
        <f>IF(ISBLANK(AF41),AG41,(AG41*AF41))</f>
        <v>0</v>
      </c>
      <c r="AU41" s="1">
        <f>IF(AT14=0,0,(AT41/AT14)*AU14)</f>
        <v>0</v>
      </c>
      <c r="AV41" s="21">
        <f>IF(AT14=0,0,IF(ISBLANK(AF41),0,(AF41/AT14)*AU14))</f>
        <v>0</v>
      </c>
    </row>
    <row r="42" ht="15" customHeight="1">
      <c r="B42" s="5">
        <f>U42</f>
        <v>0</v>
      </c>
      <c r="D42" s="18">
        <f>IF(ISBLANK(W42),0,(W42/B7)*P7)</f>
        <v>0</v>
      </c>
      <c r="E42" s="11">
        <f>Y42</f>
        <v>0</v>
      </c>
      <c r="F42" s="3">
        <f>IF(ISBLANK(B7),0,IF(B7=0,0,(AK42/B7)*P7))</f>
        <v>0</v>
      </c>
      <c r="G42" s="18">
        <f>IF(ISBLANK(Z42),0,(Z42/B7)*P7)</f>
        <v>0</v>
      </c>
      <c r="H42" s="11">
        <f>AB42</f>
        <v>0</v>
      </c>
      <c r="I42" s="3">
        <f>IF(ISBLANK(B7),0,IF(B7=0,0,(AN42/B7)*P7))</f>
        <v>0</v>
      </c>
      <c r="J42" s="18">
        <f>IF(ISBLANK(AC42),0,(AC42/B7)*P7)</f>
        <v>0</v>
      </c>
      <c r="K42" s="11">
        <f>AE42</f>
        <v>0</v>
      </c>
      <c r="L42" s="3">
        <f>IF(ISBLANK(B7),0,IF(B7=0,0,(AQ42/B7)*P7))</f>
        <v>0</v>
      </c>
      <c r="M42" s="18">
        <f>IF(ISBLANK(AF42),0,(AF42/B7)*P7)</f>
        <v>0</v>
      </c>
      <c r="N42" s="11">
        <f>AH42</f>
        <v>0</v>
      </c>
      <c r="O42" s="3">
        <f>IF(ISBLANK(B7),0,IF(B7=0,0,(AT42/B7)*P7))</f>
        <v>0</v>
      </c>
      <c r="P42" s="3">
        <f>SUM(F42,I42,L42,O42)</f>
        <v>0</v>
      </c>
      <c r="Q42" s="18">
        <f>SUM(D42,G42,J42,M42)</f>
        <v>0</v>
      </c>
      <c r="R42" s="19" t="str">
        <f>IF(P42&lt;0.001,"",V42*P42)</f>
        <v/>
      </c>
      <c r="U42" s="5">
        <v>0</v>
      </c>
      <c r="AI42" s="5">
        <f>B42</f>
        <v>0</v>
      </c>
      <c r="AK42" s="1">
        <f>IF(ISBLANK(W42),X42,(X42*W42))</f>
        <v>0</v>
      </c>
      <c r="AL42" s="1">
        <f>IF(AK14=0,0,(AK42/AK14)*AL14)</f>
        <v>0</v>
      </c>
      <c r="AM42" s="21">
        <f>IF(AK14=0,0,IF(ISBLANK(W42),0,(W42/AK14)*AL14))</f>
        <v>0</v>
      </c>
      <c r="AN42" s="1">
        <f>IF(ISBLANK(Z42),AA42,(AA42*Z42))</f>
        <v>0</v>
      </c>
      <c r="AO42" s="1">
        <f>IF(AN14=0,0,(AN42/AN14)*AO14)</f>
        <v>0</v>
      </c>
      <c r="AP42" s="21">
        <f>IF(AN14=0,0,IF(ISBLANK(Z42),0,(Z42/AN14)*AO14))</f>
        <v>0</v>
      </c>
      <c r="AQ42" s="1">
        <f>IF(ISBLANK(AC42),AD42,(AD42*AC42))</f>
        <v>0</v>
      </c>
      <c r="AR42" s="1">
        <f>IF(AQ14=0,0,(AQ42/AQ14)*AR14)</f>
        <v>0</v>
      </c>
      <c r="AS42" s="21">
        <f>IF(AQ14=0,0,IF(ISBLANK(AC42),0,(AC42/AQ14)*AR14))</f>
        <v>0</v>
      </c>
      <c r="AT42" s="1">
        <f>IF(ISBLANK(AF42),AG42,(AG42*AF42))</f>
        <v>0</v>
      </c>
      <c r="AU42" s="1">
        <f>IF(AT14=0,0,(AT42/AT14)*AU14)</f>
        <v>0</v>
      </c>
      <c r="AV42" s="21">
        <f>IF(AT14=0,0,IF(ISBLANK(AF42),0,(AF42/AT14)*AU14))</f>
        <v>0</v>
      </c>
    </row>
    <row r="43" ht="15" customHeight="1">
      <c r="B43" s="5">
        <f>U43</f>
        <v>0</v>
      </c>
      <c r="D43" s="18">
        <f>IF(ISBLANK(W43),0,(W43/B7)*P7)</f>
        <v>0</v>
      </c>
      <c r="E43" s="11">
        <f>Y43</f>
        <v>0</v>
      </c>
      <c r="F43" s="3">
        <f>IF(ISBLANK(B7),0,IF(B7=0,0,(AK43/B7)*P7))</f>
        <v>0</v>
      </c>
      <c r="G43" s="18">
        <f>IF(ISBLANK(Z43),0,(Z43/B7)*P7)</f>
        <v>0</v>
      </c>
      <c r="H43" s="11">
        <f>AB43</f>
        <v>0</v>
      </c>
      <c r="I43" s="3">
        <f>IF(ISBLANK(B7),0,IF(B7=0,0,(AN43/B7)*P7))</f>
        <v>0</v>
      </c>
      <c r="J43" s="18">
        <f>IF(ISBLANK(AC43),0,(AC43/B7)*P7)</f>
        <v>0</v>
      </c>
      <c r="K43" s="11">
        <f>AE43</f>
        <v>0</v>
      </c>
      <c r="L43" s="3">
        <f>IF(ISBLANK(B7),0,IF(B7=0,0,(AQ43/B7)*P7))</f>
        <v>0</v>
      </c>
      <c r="M43" s="18">
        <f>IF(ISBLANK(AF43),0,(AF43/B7)*P7)</f>
        <v>0</v>
      </c>
      <c r="N43" s="11">
        <f>AH43</f>
        <v>0</v>
      </c>
      <c r="O43" s="3">
        <f>IF(ISBLANK(B7),0,IF(B7=0,0,(AT43/B7)*P7))</f>
        <v>0</v>
      </c>
      <c r="P43" s="3">
        <f>SUM(F43,I43,L43,O43)</f>
        <v>0</v>
      </c>
      <c r="Q43" s="18">
        <f>SUM(D43,G43,J43,M43)</f>
        <v>0</v>
      </c>
      <c r="R43" s="19" t="str">
        <f>IF(P43&lt;0.001,"",V43*P43)</f>
        <v/>
      </c>
      <c r="U43" s="5">
        <v>0</v>
      </c>
      <c r="AI43" s="5">
        <f>B43</f>
        <v>0</v>
      </c>
      <c r="AK43" s="1">
        <f>IF(ISBLANK(W43),X43,(X43*W43))</f>
        <v>0</v>
      </c>
      <c r="AL43" s="1">
        <f>IF(AK14=0,0,(AK43/AK14)*AL14)</f>
        <v>0</v>
      </c>
      <c r="AM43" s="21">
        <f>IF(AK14=0,0,IF(ISBLANK(W43),0,(W43/AK14)*AL14))</f>
        <v>0</v>
      </c>
      <c r="AN43" s="1">
        <f>IF(ISBLANK(Z43),AA43,(AA43*Z43))</f>
        <v>0</v>
      </c>
      <c r="AO43" s="1">
        <f>IF(AN14=0,0,(AN43/AN14)*AO14)</f>
        <v>0</v>
      </c>
      <c r="AP43" s="21">
        <f>IF(AN14=0,0,IF(ISBLANK(Z43),0,(Z43/AN14)*AO14))</f>
        <v>0</v>
      </c>
      <c r="AQ43" s="1">
        <f>IF(ISBLANK(AC43),AD43,(AD43*AC43))</f>
        <v>0</v>
      </c>
      <c r="AR43" s="1">
        <f>IF(AQ14=0,0,(AQ43/AQ14)*AR14)</f>
        <v>0</v>
      </c>
      <c r="AS43" s="21">
        <f>IF(AQ14=0,0,IF(ISBLANK(AC43),0,(AC43/AQ14)*AR14))</f>
        <v>0</v>
      </c>
      <c r="AT43" s="1">
        <f>IF(ISBLANK(AF43),AG43,(AG43*AF43))</f>
        <v>0</v>
      </c>
      <c r="AU43" s="1">
        <f>IF(AT14=0,0,(AT43/AT14)*AU14)</f>
        <v>0</v>
      </c>
      <c r="AV43" s="21">
        <f>IF(AT14=0,0,IF(ISBLANK(AF43),0,(AF43/AT14)*AU14))</f>
        <v>0</v>
      </c>
    </row>
    <row r="44" ht="15" customHeight="1">
      <c r="B44" s="5">
        <f>U44</f>
        <v>0</v>
      </c>
      <c r="D44" s="18">
        <f>IF(ISBLANK(W44),0,(W44/B7)*P7)</f>
        <v>0</v>
      </c>
      <c r="E44" s="11">
        <f>Y44</f>
        <v>0</v>
      </c>
      <c r="F44" s="3">
        <f>IF(ISBLANK(B7),0,IF(B7=0,0,(AK44/B7)*P7))</f>
        <v>0</v>
      </c>
      <c r="G44" s="18">
        <f>IF(ISBLANK(Z44),0,(Z44/B7)*P7)</f>
        <v>0</v>
      </c>
      <c r="H44" s="11">
        <f>AB44</f>
        <v>0</v>
      </c>
      <c r="I44" s="3">
        <f>IF(ISBLANK(B7),0,IF(B7=0,0,(AN44/B7)*P7))</f>
        <v>0</v>
      </c>
      <c r="J44" s="18">
        <f>IF(ISBLANK(AC44),0,(AC44/B7)*P7)</f>
        <v>0</v>
      </c>
      <c r="K44" s="11">
        <f>AE44</f>
        <v>0</v>
      </c>
      <c r="L44" s="3">
        <f>IF(ISBLANK(B7),0,IF(B7=0,0,(AQ44/B7)*P7))</f>
        <v>0</v>
      </c>
      <c r="M44" s="18">
        <f>IF(ISBLANK(AF44),0,(AF44/B7)*P7)</f>
        <v>0</v>
      </c>
      <c r="N44" s="11">
        <f>AH44</f>
        <v>0</v>
      </c>
      <c r="O44" s="3">
        <f>IF(ISBLANK(B7),0,IF(B7=0,0,(AT44/B7)*P7))</f>
        <v>0</v>
      </c>
      <c r="P44" s="3">
        <f>SUM(F44,I44,L44,O44)</f>
        <v>0</v>
      </c>
      <c r="Q44" s="18">
        <f>SUM(D44,G44,J44,M44)</f>
        <v>0</v>
      </c>
      <c r="R44" s="19" t="str">
        <f>IF(P44&lt;0.001,"",V44*P44)</f>
        <v/>
      </c>
      <c r="U44" s="5">
        <v>0</v>
      </c>
      <c r="AI44" s="5">
        <f>B44</f>
        <v>0</v>
      </c>
      <c r="AK44" s="1">
        <f>IF(ISBLANK(W44),X44,(X44*W44))</f>
        <v>0</v>
      </c>
      <c r="AL44" s="1">
        <f>IF(AK14=0,0,(AK44/AK14)*AL14)</f>
        <v>0</v>
      </c>
      <c r="AM44" s="21">
        <f>IF(AK14=0,0,IF(ISBLANK(W44),0,(W44/AK14)*AL14))</f>
        <v>0</v>
      </c>
      <c r="AN44" s="1">
        <f>IF(ISBLANK(Z44),AA44,(AA44*Z44))</f>
        <v>0</v>
      </c>
      <c r="AO44" s="1">
        <f>IF(AN14=0,0,(AN44/AN14)*AO14)</f>
        <v>0</v>
      </c>
      <c r="AP44" s="21">
        <f>IF(AN14=0,0,IF(ISBLANK(Z44),0,(Z44/AN14)*AO14))</f>
        <v>0</v>
      </c>
      <c r="AQ44" s="1">
        <f>IF(ISBLANK(AC44),AD44,(AD44*AC44))</f>
        <v>0</v>
      </c>
      <c r="AR44" s="1">
        <f>IF(AQ14=0,0,(AQ44/AQ14)*AR14)</f>
        <v>0</v>
      </c>
      <c r="AS44" s="21">
        <f>IF(AQ14=0,0,IF(ISBLANK(AC44),0,(AC44/AQ14)*AR14))</f>
        <v>0</v>
      </c>
      <c r="AT44" s="1">
        <f>IF(ISBLANK(AF44),AG44,(AG44*AF44))</f>
        <v>0</v>
      </c>
      <c r="AU44" s="1">
        <f>IF(AT14=0,0,(AT44/AT14)*AU14)</f>
        <v>0</v>
      </c>
      <c r="AV44" s="21">
        <f>IF(AT14=0,0,IF(ISBLANK(AF44),0,(AF44/AT14)*AU14))</f>
        <v>0</v>
      </c>
    </row>
    <row r="45" ht="15" customHeight="1">
      <c r="B45" s="5">
        <f>U45</f>
        <v>0</v>
      </c>
      <c r="D45" s="18">
        <f>IF(ISBLANK(W45),0,(W45/B7)*P7)</f>
        <v>0</v>
      </c>
      <c r="E45" s="11">
        <f>Y45</f>
        <v>0</v>
      </c>
      <c r="F45" s="3">
        <f>IF(ISBLANK(B7),0,IF(B7=0,0,(AK45/B7)*P7))</f>
        <v>0</v>
      </c>
      <c r="G45" s="18">
        <f>IF(ISBLANK(Z45),0,(Z45/B7)*P7)</f>
        <v>0</v>
      </c>
      <c r="H45" s="11">
        <f>AB45</f>
        <v>0</v>
      </c>
      <c r="I45" s="3">
        <f>IF(ISBLANK(B7),0,IF(B7=0,0,(AN45/B7)*P7))</f>
        <v>0</v>
      </c>
      <c r="J45" s="18">
        <f>IF(ISBLANK(AC45),0,(AC45/B7)*P7)</f>
        <v>0</v>
      </c>
      <c r="K45" s="11">
        <f>AE45</f>
        <v>0</v>
      </c>
      <c r="L45" s="3">
        <f>IF(ISBLANK(B7),0,IF(B7=0,0,(AQ45/B7)*P7))</f>
        <v>0</v>
      </c>
      <c r="M45" s="18">
        <f>IF(ISBLANK(AF45),0,(AF45/B7)*P7)</f>
        <v>0</v>
      </c>
      <c r="N45" s="11">
        <f>AH45</f>
        <v>0</v>
      </c>
      <c r="O45" s="3">
        <f>IF(ISBLANK(B7),0,IF(B7=0,0,(AT45/B7)*P7))</f>
        <v>0</v>
      </c>
      <c r="P45" s="3">
        <f>SUM(F45,I45,L45,O45)</f>
        <v>0</v>
      </c>
      <c r="Q45" s="18">
        <f>SUM(D45,G45,J45,M45)</f>
        <v>0</v>
      </c>
      <c r="R45" s="19" t="str">
        <f>IF(P45&lt;0.001,"",V45*P45)</f>
        <v/>
      </c>
      <c r="U45" s="5">
        <v>0</v>
      </c>
      <c r="AI45" s="5">
        <f>B45</f>
        <v>0</v>
      </c>
      <c r="AK45" s="1">
        <f>IF(ISBLANK(W45),X45,(X45*W45))</f>
        <v>0</v>
      </c>
      <c r="AL45" s="1">
        <f>IF(AK14=0,0,(AK45/AK14)*AL14)</f>
        <v>0</v>
      </c>
      <c r="AM45" s="21">
        <f>IF(AK14=0,0,IF(ISBLANK(W45),0,(W45/AK14)*AL14))</f>
        <v>0</v>
      </c>
      <c r="AN45" s="1">
        <f>IF(ISBLANK(Z45),AA45,(AA45*Z45))</f>
        <v>0</v>
      </c>
      <c r="AO45" s="1">
        <f>IF(AN14=0,0,(AN45/AN14)*AO14)</f>
        <v>0</v>
      </c>
      <c r="AP45" s="21">
        <f>IF(AN14=0,0,IF(ISBLANK(Z45),0,(Z45/AN14)*AO14))</f>
        <v>0</v>
      </c>
      <c r="AQ45" s="1">
        <f>IF(ISBLANK(AC45),AD45,(AD45*AC45))</f>
        <v>0</v>
      </c>
      <c r="AR45" s="1">
        <f>IF(AQ14=0,0,(AQ45/AQ14)*AR14)</f>
        <v>0</v>
      </c>
      <c r="AS45" s="21">
        <f>IF(AQ14=0,0,IF(ISBLANK(AC45),0,(AC45/AQ14)*AR14))</f>
        <v>0</v>
      </c>
      <c r="AT45" s="1">
        <f>IF(ISBLANK(AF45),AG45,(AG45*AF45))</f>
        <v>0</v>
      </c>
      <c r="AU45" s="1">
        <f>IF(AT14=0,0,(AT45/AT14)*AU14)</f>
        <v>0</v>
      </c>
      <c r="AV45" s="21">
        <f>IF(AT14=0,0,IF(ISBLANK(AF45),0,(AF45/AT14)*AU14))</f>
        <v>0</v>
      </c>
    </row>
    <row r="46" ht="15" customHeight="1">
      <c r="B46" s="5">
        <f>U46</f>
        <v>0</v>
      </c>
      <c r="D46" s="18">
        <f>IF(ISBLANK(W46),0,(W46/B7)*P7)</f>
        <v>0</v>
      </c>
      <c r="E46" s="11">
        <f>Y46</f>
        <v>0</v>
      </c>
      <c r="F46" s="3">
        <f>IF(ISBLANK(B7),0,IF(B7=0,0,(AK46/B7)*P7))</f>
        <v>0</v>
      </c>
      <c r="G46" s="18">
        <f>IF(ISBLANK(Z46),0,(Z46/B7)*P7)</f>
        <v>0</v>
      </c>
      <c r="H46" s="11">
        <f>AB46</f>
        <v>0</v>
      </c>
      <c r="I46" s="3">
        <f>IF(ISBLANK(B7),0,IF(B7=0,0,(AN46/B7)*P7))</f>
        <v>0</v>
      </c>
      <c r="J46" s="18">
        <f>IF(ISBLANK(AC46),0,(AC46/B7)*P7)</f>
        <v>0</v>
      </c>
      <c r="K46" s="11">
        <f>AE46</f>
        <v>0</v>
      </c>
      <c r="L46" s="3">
        <f>IF(ISBLANK(B7),0,IF(B7=0,0,(AQ46/B7)*P7))</f>
        <v>0</v>
      </c>
      <c r="M46" s="18">
        <f>IF(ISBLANK(AF46),0,(AF46/B7)*P7)</f>
        <v>0</v>
      </c>
      <c r="N46" s="11">
        <f>AH46</f>
        <v>0</v>
      </c>
      <c r="O46" s="3">
        <f>IF(ISBLANK(B7),0,IF(B7=0,0,(AT46/B7)*P7))</f>
        <v>0</v>
      </c>
      <c r="P46" s="3">
        <f>SUM(F46,I46,L46,O46)</f>
        <v>0</v>
      </c>
      <c r="Q46" s="18">
        <f>SUM(D46,G46,J46,M46)</f>
        <v>0</v>
      </c>
      <c r="R46" s="19" t="str">
        <f>IF(P46&lt;0.001,"",V46*P46)</f>
        <v/>
      </c>
      <c r="U46" s="5">
        <v>0</v>
      </c>
      <c r="AI46" s="5">
        <f>B46</f>
        <v>0</v>
      </c>
      <c r="AK46" s="1">
        <f>IF(ISBLANK(W46),X46,(X46*W46))</f>
        <v>0</v>
      </c>
      <c r="AL46" s="1">
        <f>IF(AK14=0,0,(AK46/AK14)*AL14)</f>
        <v>0</v>
      </c>
      <c r="AM46" s="21">
        <f>IF(AK14=0,0,IF(ISBLANK(W46),0,(W46/AK14)*AL14))</f>
        <v>0</v>
      </c>
      <c r="AN46" s="1">
        <f>IF(ISBLANK(Z46),AA46,(AA46*Z46))</f>
        <v>0</v>
      </c>
      <c r="AO46" s="1">
        <f>IF(AN14=0,0,(AN46/AN14)*AO14)</f>
        <v>0</v>
      </c>
      <c r="AP46" s="21">
        <f>IF(AN14=0,0,IF(ISBLANK(Z46),0,(Z46/AN14)*AO14))</f>
        <v>0</v>
      </c>
      <c r="AQ46" s="1">
        <f>IF(ISBLANK(AC46),AD46,(AD46*AC46))</f>
        <v>0</v>
      </c>
      <c r="AR46" s="1">
        <f>IF(AQ14=0,0,(AQ46/AQ14)*AR14)</f>
        <v>0</v>
      </c>
      <c r="AS46" s="21">
        <f>IF(AQ14=0,0,IF(ISBLANK(AC46),0,(AC46/AQ14)*AR14))</f>
        <v>0</v>
      </c>
      <c r="AT46" s="1">
        <f>IF(ISBLANK(AF46),AG46,(AG46*AF46))</f>
        <v>0</v>
      </c>
      <c r="AU46" s="1">
        <f>IF(AT14=0,0,(AT46/AT14)*AU14)</f>
        <v>0</v>
      </c>
      <c r="AV46" s="21">
        <f>IF(AT14=0,0,IF(ISBLANK(AF46),0,(AF46/AT14)*AU14))</f>
        <v>0</v>
      </c>
    </row>
    <row r="47" ht="15" customHeight="1">
      <c r="B47" s="5">
        <f>U47</f>
        <v>0</v>
      </c>
      <c r="D47" s="18">
        <f>IF(ISBLANK(W47),0,(W47/B7)*P7)</f>
        <v>0</v>
      </c>
      <c r="E47" s="11">
        <f>Y47</f>
        <v>0</v>
      </c>
      <c r="F47" s="3">
        <f>IF(ISBLANK(B7),0,IF(B7=0,0,(AK47/B7)*P7))</f>
        <v>0</v>
      </c>
      <c r="G47" s="18">
        <f>IF(ISBLANK(Z47),0,(Z47/B7)*P7)</f>
        <v>0</v>
      </c>
      <c r="H47" s="11">
        <f>AB47</f>
        <v>0</v>
      </c>
      <c r="I47" s="3">
        <f>IF(ISBLANK(B7),0,IF(B7=0,0,(AN47/B7)*P7))</f>
        <v>0</v>
      </c>
      <c r="J47" s="18">
        <f>IF(ISBLANK(AC47),0,(AC47/B7)*P7)</f>
        <v>0</v>
      </c>
      <c r="K47" s="11">
        <f>AE47</f>
        <v>0</v>
      </c>
      <c r="L47" s="3">
        <f>IF(ISBLANK(B7),0,IF(B7=0,0,(AQ47/B7)*P7))</f>
        <v>0</v>
      </c>
      <c r="M47" s="18">
        <f>IF(ISBLANK(AF47),0,(AF47/B7)*P7)</f>
        <v>0</v>
      </c>
      <c r="N47" s="11">
        <f>AH47</f>
        <v>0</v>
      </c>
      <c r="O47" s="3">
        <f>IF(ISBLANK(B7),0,IF(B7=0,0,(AT47/B7)*P7))</f>
        <v>0</v>
      </c>
      <c r="P47" s="3">
        <f>SUM(F47,I47,L47,O47)</f>
        <v>0</v>
      </c>
      <c r="Q47" s="18">
        <f>SUM(D47,G47,J47,M47)</f>
        <v>0</v>
      </c>
      <c r="R47" s="19" t="str">
        <f>IF(P47&lt;0.001,"",V47*P47)</f>
        <v/>
      </c>
      <c r="U47" s="5">
        <v>0</v>
      </c>
      <c r="AI47" s="5">
        <f>B47</f>
        <v>0</v>
      </c>
      <c r="AK47" s="1">
        <f>IF(ISBLANK(W47),X47,(X47*W47))</f>
        <v>0</v>
      </c>
      <c r="AL47" s="1">
        <f>IF(AK14=0,0,(AK47/AK14)*AL14)</f>
        <v>0</v>
      </c>
      <c r="AM47" s="21">
        <f>IF(AK14=0,0,IF(ISBLANK(W47),0,(W47/AK14)*AL14))</f>
        <v>0</v>
      </c>
      <c r="AN47" s="1">
        <f>IF(ISBLANK(Z47),AA47,(AA47*Z47))</f>
        <v>0</v>
      </c>
      <c r="AO47" s="1">
        <f>IF(AN14=0,0,(AN47/AN14)*AO14)</f>
        <v>0</v>
      </c>
      <c r="AP47" s="21">
        <f>IF(AN14=0,0,IF(ISBLANK(Z47),0,(Z47/AN14)*AO14))</f>
        <v>0</v>
      </c>
      <c r="AQ47" s="1">
        <f>IF(ISBLANK(AC47),AD47,(AD47*AC47))</f>
        <v>0</v>
      </c>
      <c r="AR47" s="1">
        <f>IF(AQ14=0,0,(AQ47/AQ14)*AR14)</f>
        <v>0</v>
      </c>
      <c r="AS47" s="21">
        <f>IF(AQ14=0,0,IF(ISBLANK(AC47),0,(AC47/AQ14)*AR14))</f>
        <v>0</v>
      </c>
      <c r="AT47" s="1">
        <f>IF(ISBLANK(AF47),AG47,(AG47*AF47))</f>
        <v>0</v>
      </c>
      <c r="AU47" s="1">
        <f>IF(AT14=0,0,(AT47/AT14)*AU14)</f>
        <v>0</v>
      </c>
      <c r="AV47" s="21">
        <f>IF(AT14=0,0,IF(ISBLANK(AF47),0,(AF47/AT14)*AU14))</f>
        <v>0</v>
      </c>
    </row>
    <row r="48" ht="15" customHeight="1">
      <c r="B48" s="5">
        <f>U48</f>
        <v>0</v>
      </c>
      <c r="D48" s="18">
        <f>IF(ISBLANK(W48),0,(W48/B7)*P7)</f>
        <v>0</v>
      </c>
      <c r="E48" s="11">
        <f>Y48</f>
        <v>0</v>
      </c>
      <c r="F48" s="3">
        <f>IF(ISBLANK(B7),0,IF(B7=0,0,(AK48/B7)*P7))</f>
        <v>0</v>
      </c>
      <c r="G48" s="18">
        <f>IF(ISBLANK(Z48),0,(Z48/B7)*P7)</f>
        <v>0</v>
      </c>
      <c r="H48" s="11">
        <f>AB48</f>
        <v>0</v>
      </c>
      <c r="I48" s="3">
        <f>IF(ISBLANK(B7),0,IF(B7=0,0,(AN48/B7)*P7))</f>
        <v>0</v>
      </c>
      <c r="J48" s="18">
        <f>IF(ISBLANK(AC48),0,(AC48/B7)*P7)</f>
        <v>0</v>
      </c>
      <c r="K48" s="11">
        <f>AE48</f>
        <v>0</v>
      </c>
      <c r="L48" s="3">
        <f>IF(ISBLANK(B7),0,IF(B7=0,0,(AQ48/B7)*P7))</f>
        <v>0</v>
      </c>
      <c r="M48" s="18">
        <f>IF(ISBLANK(AF48),0,(AF48/B7)*P7)</f>
        <v>0</v>
      </c>
      <c r="N48" s="11">
        <f>AH48</f>
        <v>0</v>
      </c>
      <c r="O48" s="3">
        <f>IF(ISBLANK(B7),0,IF(B7=0,0,(AT48/B7)*P7))</f>
        <v>0</v>
      </c>
      <c r="P48" s="3">
        <f>SUM(F48,I48,L48,O48)</f>
        <v>0</v>
      </c>
      <c r="Q48" s="18">
        <f>SUM(D48,G48,J48,M48)</f>
        <v>0</v>
      </c>
      <c r="R48" s="19" t="str">
        <f>IF(P48&lt;0.001,"",V48*P48)</f>
        <v/>
      </c>
      <c r="U48" s="5">
        <v>0</v>
      </c>
      <c r="AI48" s="5">
        <f>B48</f>
        <v>0</v>
      </c>
      <c r="AK48" s="1">
        <f>IF(ISBLANK(W48),X48,(X48*W48))</f>
        <v>0</v>
      </c>
      <c r="AL48" s="1">
        <f>IF(AK14=0,0,(AK48/AK14)*AL14)</f>
        <v>0</v>
      </c>
      <c r="AM48" s="21">
        <f>IF(AK14=0,0,IF(ISBLANK(W48),0,(W48/AK14)*AL14))</f>
        <v>0</v>
      </c>
      <c r="AN48" s="1">
        <f>IF(ISBLANK(Z48),AA48,(AA48*Z48))</f>
        <v>0</v>
      </c>
      <c r="AO48" s="1">
        <f>IF(AN14=0,0,(AN48/AN14)*AO14)</f>
        <v>0</v>
      </c>
      <c r="AP48" s="21">
        <f>IF(AN14=0,0,IF(ISBLANK(Z48),0,(Z48/AN14)*AO14))</f>
        <v>0</v>
      </c>
      <c r="AQ48" s="1">
        <f>IF(ISBLANK(AC48),AD48,(AD48*AC48))</f>
        <v>0</v>
      </c>
      <c r="AR48" s="1">
        <f>IF(AQ14=0,0,(AQ48/AQ14)*AR14)</f>
        <v>0</v>
      </c>
      <c r="AS48" s="21">
        <f>IF(AQ14=0,0,IF(ISBLANK(AC48),0,(AC48/AQ14)*AR14))</f>
        <v>0</v>
      </c>
      <c r="AT48" s="1">
        <f>IF(ISBLANK(AF48),AG48,(AG48*AF48))</f>
        <v>0</v>
      </c>
      <c r="AU48" s="1">
        <f>IF(AT14=0,0,(AT48/AT14)*AU14)</f>
        <v>0</v>
      </c>
      <c r="AV48" s="21">
        <f>IF(AT14=0,0,IF(ISBLANK(AF48),0,(AF48/AT14)*AU14))</f>
        <v>0</v>
      </c>
    </row>
    <row r="49">
      <c r="B49" s="5">
        <f>U49</f>
        <v>0</v>
      </c>
      <c r="D49" s="18">
        <f>IF(ISBLANK(W49),0,(W49/B7)*P7)</f>
        <v>0</v>
      </c>
      <c r="E49" s="11">
        <f>Y49</f>
        <v>0</v>
      </c>
      <c r="F49" s="3">
        <f>IF(ISBLANK(B7),0,IF(B7=0,0,(AK49/B7)*P7))</f>
        <v>0</v>
      </c>
      <c r="G49" s="18">
        <f>IF(ISBLANK(Z49),0,(Z49/B7)*P7)</f>
        <v>0</v>
      </c>
      <c r="H49" s="11">
        <f>AB49</f>
        <v>0</v>
      </c>
      <c r="I49" s="3">
        <f>IF(ISBLANK(B7),0,IF(B7=0,0,(AN49/B7)*P7))</f>
        <v>0</v>
      </c>
      <c r="J49" s="18">
        <f>IF(ISBLANK(AC49),0,(AC49/B7)*P7)</f>
        <v>0</v>
      </c>
      <c r="K49" s="11">
        <f>AE49</f>
        <v>0</v>
      </c>
      <c r="L49" s="3">
        <f>IF(ISBLANK(B7),0,IF(B7=0,0,(AQ49/B7)*P7))</f>
        <v>0</v>
      </c>
      <c r="M49" s="18">
        <f>IF(ISBLANK(AF49),0,(AF49/B7)*P7)</f>
        <v>0</v>
      </c>
      <c r="N49" s="11">
        <f>AH49</f>
        <v>0</v>
      </c>
      <c r="O49" s="3">
        <f>IF(ISBLANK(B7),0,IF(B7=0,0,(AT49/B7)*P7))</f>
        <v>0</v>
      </c>
      <c r="P49" s="3">
        <f>SUM(F49,I49,L49,O49)</f>
        <v>0</v>
      </c>
      <c r="Q49" s="18">
        <f>SUM(D49,G49,J49,M49)</f>
        <v>0</v>
      </c>
      <c r="R49" s="19" t="str">
        <f>IF(P49&lt;0.001,"",V49*P49)</f>
        <v/>
      </c>
      <c r="U49" s="5">
        <v>0</v>
      </c>
      <c r="AI49" s="5">
        <f>B49</f>
        <v>0</v>
      </c>
      <c r="AK49" s="1">
        <f>IF(ISBLANK(W49),X49,(X49*W49))</f>
        <v>0</v>
      </c>
      <c r="AL49" s="1">
        <f>IF(AK14=0,0,(AK49/AK14)*AL14)</f>
        <v>0</v>
      </c>
      <c r="AM49" s="21">
        <f>IF(AK14=0,0,IF(ISBLANK(W49),0,(W49/AK14)*AL14))</f>
        <v>0</v>
      </c>
      <c r="AN49" s="1">
        <f>IF(ISBLANK(Z49),AA49,(AA49*Z49))</f>
        <v>0</v>
      </c>
      <c r="AO49" s="1">
        <f>IF(AN14=0,0,(AN49/AN14)*AO14)</f>
        <v>0</v>
      </c>
      <c r="AP49" s="21">
        <f>IF(AN14=0,0,IF(ISBLANK(Z49),0,(Z49/AN14)*AO14))</f>
        <v>0</v>
      </c>
      <c r="AQ49" s="1">
        <f>IF(ISBLANK(AC49),AD49,(AD49*AC49))</f>
        <v>0</v>
      </c>
      <c r="AR49" s="1">
        <f>IF(AQ14=0,0,(AQ49/AQ14)*AR14)</f>
        <v>0</v>
      </c>
      <c r="AS49" s="21">
        <f>IF(AQ14=0,0,IF(ISBLANK(AC49),0,(AC49/AQ14)*AR14))</f>
        <v>0</v>
      </c>
      <c r="AT49" s="1">
        <f>IF(ISBLANK(AF49),AG49,(AG49*AF49))</f>
        <v>0</v>
      </c>
      <c r="AU49" s="1">
        <f>IF(AT14=0,0,(AT49/AT14)*AU14)</f>
        <v>0</v>
      </c>
      <c r="AV49" s="21">
        <f>IF(AT14=0,0,IF(ISBLANK(AF49),0,(AF49/AT14)*AU14))</f>
        <v>0</v>
      </c>
    </row>
    <row r="50" ht="15" customHeight="1">
      <c r="B50" s="5">
        <f>U50</f>
        <v>0</v>
      </c>
      <c r="D50" s="18">
        <f>IF(ISBLANK(W50),0,(W50/B7)*P7)</f>
        <v>0</v>
      </c>
      <c r="E50" s="11">
        <f>Y50</f>
        <v>0</v>
      </c>
      <c r="F50" s="3">
        <f>IF(ISBLANK(B7),0,IF(B7=0,0,(AK50/B7)*P7))</f>
        <v>0</v>
      </c>
      <c r="G50" s="18">
        <f>IF(ISBLANK(Z50),0,(Z50/B7)*P7)</f>
        <v>0</v>
      </c>
      <c r="H50" s="11">
        <f>AB50</f>
        <v>0</v>
      </c>
      <c r="I50" s="3">
        <f>IF(ISBLANK(B7),0,IF(B7=0,0,(AN50/B7)*P7))</f>
        <v>0</v>
      </c>
      <c r="J50" s="18">
        <f>IF(ISBLANK(AC50),0,(AC50/B7)*P7)</f>
        <v>0</v>
      </c>
      <c r="K50" s="11">
        <f>AE50</f>
        <v>0</v>
      </c>
      <c r="L50" s="3">
        <f>IF(ISBLANK(B7),0,IF(B7=0,0,(AQ50/B7)*P7))</f>
        <v>0</v>
      </c>
      <c r="M50" s="18">
        <f>IF(ISBLANK(AF50),0,(AF50/B7)*P7)</f>
        <v>0</v>
      </c>
      <c r="N50" s="11">
        <f>AH50</f>
        <v>0</v>
      </c>
      <c r="O50" s="3">
        <f>IF(ISBLANK(B7),0,IF(B7=0,0,(AT50/B7)*P7))</f>
        <v>0</v>
      </c>
      <c r="P50" s="3">
        <f>SUM(F50,I50,L50,O50)</f>
        <v>0</v>
      </c>
      <c r="Q50" s="18">
        <f>SUM(D50,G50,J50,M50)</f>
        <v>0</v>
      </c>
      <c r="R50" s="19" t="str">
        <f>IF(P50&lt;0.001,"",V50*P50)</f>
        <v/>
      </c>
      <c r="U50" s="5">
        <v>0</v>
      </c>
      <c r="AI50" s="5">
        <f>B50</f>
        <v>0</v>
      </c>
      <c r="AK50" s="1">
        <f>IF(ISBLANK(W50),X50,(X50*W50))</f>
        <v>0</v>
      </c>
      <c r="AL50" s="1">
        <f>IF(AK14=0,0,(AK50/AK14)*AL14)</f>
        <v>0</v>
      </c>
      <c r="AM50" s="21">
        <f>IF(AK14=0,0,IF(ISBLANK(W50),0,(W50/AK14)*AL14))</f>
        <v>0</v>
      </c>
      <c r="AN50" s="1">
        <f>IF(ISBLANK(Z50),AA50,(AA50*Z50))</f>
        <v>0</v>
      </c>
      <c r="AO50" s="1">
        <f>IF(AN14=0,0,(AN50/AN14)*AO14)</f>
        <v>0</v>
      </c>
      <c r="AP50" s="21">
        <f>IF(AN14=0,0,IF(ISBLANK(Z50),0,(Z50/AN14)*AO14))</f>
        <v>0</v>
      </c>
      <c r="AQ50" s="1">
        <f>IF(ISBLANK(AC50),AD50,(AD50*AC50))</f>
        <v>0</v>
      </c>
      <c r="AR50" s="1">
        <f>IF(AQ14=0,0,(AQ50/AQ14)*AR14)</f>
        <v>0</v>
      </c>
      <c r="AS50" s="21">
        <f>IF(AQ14=0,0,IF(ISBLANK(AC50),0,(AC50/AQ14)*AR14))</f>
        <v>0</v>
      </c>
      <c r="AT50" s="1">
        <f>IF(ISBLANK(AF50),AG50,(AG50*AF50))</f>
        <v>0</v>
      </c>
      <c r="AU50" s="1">
        <f>IF(AT14=0,0,(AT50/AT14)*AU14)</f>
        <v>0</v>
      </c>
      <c r="AV50" s="21">
        <f>IF(AT14=0,0,IF(ISBLANK(AF50),0,(AF50/AT14)*AU14))</f>
        <v>0</v>
      </c>
    </row>
    <row r="51" ht="15" customHeight="1">
      <c r="B51" s="5">
        <f>U51</f>
        <v>0</v>
      </c>
      <c r="D51" s="18">
        <f>IF(ISBLANK(W51),0,(W51/B7)*P7)</f>
        <v>0</v>
      </c>
      <c r="E51" s="11">
        <f>Y51</f>
        <v>0</v>
      </c>
      <c r="F51" s="3">
        <f>IF(ISBLANK(B7),0,IF(B7=0,0,(AK51/B7)*P7))</f>
        <v>0</v>
      </c>
      <c r="G51" s="18">
        <f>IF(ISBLANK(Z51),0,(Z51/B7)*P7)</f>
        <v>0</v>
      </c>
      <c r="H51" s="11">
        <f>AB51</f>
        <v>0</v>
      </c>
      <c r="I51" s="3">
        <f>IF(ISBLANK(B7),0,IF(B7=0,0,(AN51/B7)*P7))</f>
        <v>0</v>
      </c>
      <c r="J51" s="18">
        <f>IF(ISBLANK(AC51),0,(AC51/B7)*P7)</f>
        <v>0</v>
      </c>
      <c r="K51" s="11">
        <f>AE51</f>
        <v>0</v>
      </c>
      <c r="L51" s="3">
        <f>IF(ISBLANK(B7),0,IF(B7=0,0,(AQ51/B7)*P7))</f>
        <v>0</v>
      </c>
      <c r="M51" s="18">
        <f>IF(ISBLANK(AF51),0,(AF51/B7)*P7)</f>
        <v>0</v>
      </c>
      <c r="N51" s="11">
        <f>AH51</f>
        <v>0</v>
      </c>
      <c r="O51" s="3">
        <f>IF(ISBLANK(B7),0,IF(B7=0,0,(AT51/B7)*P7))</f>
        <v>0</v>
      </c>
      <c r="P51" s="3">
        <f>SUM(F51,I51,L51,O51)</f>
        <v>0</v>
      </c>
      <c r="Q51" s="18">
        <f>SUM(D51,G51,J51,M51)</f>
        <v>0</v>
      </c>
      <c r="R51" s="19" t="str">
        <f>IF(P51&lt;0.001,"",V51*P51)</f>
        <v/>
      </c>
      <c r="U51" s="5">
        <v>0</v>
      </c>
      <c r="AI51" s="5">
        <f>B51</f>
        <v>0</v>
      </c>
      <c r="AK51" s="1">
        <f>IF(ISBLANK(W51),X51,(X51*W51))</f>
        <v>0</v>
      </c>
      <c r="AL51" s="1">
        <f>IF(AK14=0,0,(AK51/AK14)*AL14)</f>
        <v>0</v>
      </c>
      <c r="AM51" s="21">
        <f>IF(AK14=0,0,IF(ISBLANK(W51),0,(W51/AK14)*AL14))</f>
        <v>0</v>
      </c>
      <c r="AN51" s="1">
        <f>IF(ISBLANK(Z51),AA51,(AA51*Z51))</f>
        <v>0</v>
      </c>
      <c r="AO51" s="1">
        <f>IF(AN14=0,0,(AN51/AN14)*AO14)</f>
        <v>0</v>
      </c>
      <c r="AP51" s="21">
        <f>IF(AN14=0,0,IF(ISBLANK(Z51),0,(Z51/AN14)*AO14))</f>
        <v>0</v>
      </c>
      <c r="AQ51" s="1">
        <f>IF(ISBLANK(AC51),AD51,(AD51*AC51))</f>
        <v>0</v>
      </c>
      <c r="AR51" s="1">
        <f>IF(AQ14=0,0,(AQ51/AQ14)*AR14)</f>
        <v>0</v>
      </c>
      <c r="AS51" s="21">
        <f>IF(AQ14=0,0,IF(ISBLANK(AC51),0,(AC51/AQ14)*AR14))</f>
        <v>0</v>
      </c>
      <c r="AT51" s="1">
        <f>IF(ISBLANK(AF51),AG51,(AG51*AF51))</f>
        <v>0</v>
      </c>
      <c r="AU51" s="1">
        <f>IF(AT14=0,0,(AT51/AT14)*AU14)</f>
        <v>0</v>
      </c>
      <c r="AV51" s="21">
        <f>IF(AT14=0,0,IF(ISBLANK(AF51),0,(AF51/AT14)*AU14))</f>
        <v>0</v>
      </c>
    </row>
    <row r="52" ht="15" customHeight="1">
      <c r="B52" s="5">
        <f>U52</f>
        <v>0</v>
      </c>
      <c r="D52" s="18">
        <f>IF(ISBLANK(W52),0,(W52/B7)*P7)</f>
        <v>0</v>
      </c>
      <c r="E52" s="11">
        <f>Y52</f>
        <v>0</v>
      </c>
      <c r="F52" s="3">
        <f>IF(ISBLANK(B7),0,IF(B7=0,0,(AK52/B7)*P7))</f>
        <v>0</v>
      </c>
      <c r="G52" s="18">
        <f>IF(ISBLANK(Z52),0,(Z52/B7)*P7)</f>
        <v>0</v>
      </c>
      <c r="H52" s="11">
        <f>AB52</f>
        <v>0</v>
      </c>
      <c r="I52" s="3">
        <f>IF(ISBLANK(B7),0,IF(B7=0,0,(AN52/B7)*P7))</f>
        <v>0</v>
      </c>
      <c r="J52" s="18">
        <f>IF(ISBLANK(AC52),0,(AC52/B7)*P7)</f>
        <v>0</v>
      </c>
      <c r="K52" s="11">
        <f>AE52</f>
        <v>0</v>
      </c>
      <c r="L52" s="3">
        <f>IF(ISBLANK(B7),0,IF(B7=0,0,(AQ52/B7)*P7))</f>
        <v>0</v>
      </c>
      <c r="M52" s="18">
        <f>IF(ISBLANK(AF52),0,(AF52/B7)*P7)</f>
        <v>0</v>
      </c>
      <c r="N52" s="11">
        <f>AH52</f>
        <v>0</v>
      </c>
      <c r="O52" s="3">
        <f>IF(ISBLANK(B7),0,IF(B7=0,0,(AT52/B7)*P7))</f>
        <v>0</v>
      </c>
      <c r="P52" s="3">
        <f>SUM(F52,I52,L52,O52)</f>
        <v>0</v>
      </c>
      <c r="Q52" s="18">
        <f>SUM(D52,G52,J52,M52)</f>
        <v>0</v>
      </c>
      <c r="R52" s="19" t="str">
        <f>IF(P52&lt;0.001,"",V52*P52)</f>
        <v/>
      </c>
      <c r="U52" s="5">
        <v>0</v>
      </c>
      <c r="AI52" s="5">
        <f>B52</f>
        <v>0</v>
      </c>
      <c r="AK52" s="1">
        <f>IF(ISBLANK(W52),X52,(X52*W52))</f>
        <v>0</v>
      </c>
      <c r="AL52" s="1">
        <f>IF(AK14=0,0,(AK52/AK14)*AL14)</f>
        <v>0</v>
      </c>
      <c r="AM52" s="21">
        <f>IF(AK14=0,0,IF(ISBLANK(W52),0,(W52/AK14)*AL14))</f>
        <v>0</v>
      </c>
      <c r="AN52" s="1">
        <f>IF(ISBLANK(Z52),AA52,(AA52*Z52))</f>
        <v>0</v>
      </c>
      <c r="AO52" s="1">
        <f>IF(AN14=0,0,(AN52/AN14)*AO14)</f>
        <v>0</v>
      </c>
      <c r="AP52" s="21">
        <f>IF(AN14=0,0,IF(ISBLANK(Z52),0,(Z52/AN14)*AO14))</f>
        <v>0</v>
      </c>
      <c r="AQ52" s="1">
        <f>IF(ISBLANK(AC52),AD52,(AD52*AC52))</f>
        <v>0</v>
      </c>
      <c r="AR52" s="1">
        <f>IF(AQ14=0,0,(AQ52/AQ14)*AR14)</f>
        <v>0</v>
      </c>
      <c r="AS52" s="21">
        <f>IF(AQ14=0,0,IF(ISBLANK(AC52),0,(AC52/AQ14)*AR14))</f>
        <v>0</v>
      </c>
      <c r="AT52" s="1">
        <f>IF(ISBLANK(AF52),AG52,(AG52*AF52))</f>
        <v>0</v>
      </c>
      <c r="AU52" s="1">
        <f>IF(AT14=0,0,(AT52/AT14)*AU14)</f>
        <v>0</v>
      </c>
      <c r="AV52" s="21">
        <f>IF(AT14=0,0,IF(ISBLANK(AF52),0,(AF52/AT14)*AU14))</f>
        <v>0</v>
      </c>
    </row>
    <row r="53">
      <c r="B53" s="5">
        <f>U53</f>
        <v>0</v>
      </c>
      <c r="D53" s="18">
        <f>IF(ISBLANK(W53),0,(W53/B7)*P7)</f>
        <v>0</v>
      </c>
      <c r="E53" s="11">
        <f>Y53</f>
        <v>0</v>
      </c>
      <c r="F53" s="3">
        <f>IF(ISBLANK(B7),0,IF(B7=0,0,(AK53/B7)*P7))</f>
        <v>0</v>
      </c>
      <c r="G53" s="18">
        <f>IF(ISBLANK(Z53),0,(Z53/B7)*P7)</f>
        <v>0</v>
      </c>
      <c r="H53" s="11">
        <f>AB53</f>
        <v>0</v>
      </c>
      <c r="I53" s="3">
        <f>IF(ISBLANK(B7),0,IF(B7=0,0,(AN53/B7)*P7))</f>
        <v>0</v>
      </c>
      <c r="J53" s="18">
        <f>IF(ISBLANK(AC53),0,(AC53/B7)*P7)</f>
        <v>0</v>
      </c>
      <c r="K53" s="11">
        <f>AE53</f>
        <v>0</v>
      </c>
      <c r="L53" s="3">
        <f>IF(ISBLANK(B7),0,IF(B7=0,0,(AQ53/B7)*P7))</f>
        <v>0</v>
      </c>
      <c r="M53" s="18">
        <f>IF(ISBLANK(AF53),0,(AF53/B7)*P7)</f>
        <v>0</v>
      </c>
      <c r="N53" s="11">
        <f>AH53</f>
        <v>0</v>
      </c>
      <c r="O53" s="3">
        <f>IF(ISBLANK(B7),0,IF(B7=0,0,(AT53/B7)*P7))</f>
        <v>0</v>
      </c>
      <c r="P53" s="3">
        <f>SUM(F53,I53,L53,O53)</f>
        <v>0</v>
      </c>
      <c r="Q53" s="18">
        <f>SUM(D53,G53,J53,M53)</f>
        <v>0</v>
      </c>
      <c r="R53" s="19" t="str">
        <f>IF(P53&lt;0.001,"",V53*P53)</f>
        <v/>
      </c>
      <c r="U53" s="5">
        <v>0</v>
      </c>
      <c r="AI53" s="5">
        <f>B53</f>
        <v>0</v>
      </c>
      <c r="AK53" s="1">
        <f>IF(ISBLANK(W53),X53,(X53*W53))</f>
        <v>0</v>
      </c>
      <c r="AL53" s="1">
        <f>IF(AK14=0,0,(AK53/AK14)*AL14)</f>
        <v>0</v>
      </c>
      <c r="AM53" s="21">
        <f>IF(AK14=0,0,IF(ISBLANK(W53),0,(W53/AK14)*AL14))</f>
        <v>0</v>
      </c>
      <c r="AN53" s="1">
        <f>IF(ISBLANK(Z53),AA53,(AA53*Z53))</f>
        <v>0</v>
      </c>
      <c r="AO53" s="1">
        <f>IF(AN14=0,0,(AN53/AN14)*AO14)</f>
        <v>0</v>
      </c>
      <c r="AP53" s="21">
        <f>IF(AN14=0,0,IF(ISBLANK(Z53),0,(Z53/AN14)*AO14))</f>
        <v>0</v>
      </c>
      <c r="AQ53" s="1">
        <f>IF(ISBLANK(AC53),AD53,(AD53*AC53))</f>
        <v>0</v>
      </c>
      <c r="AR53" s="1">
        <f>IF(AQ14=0,0,(AQ53/AQ14)*AR14)</f>
        <v>0</v>
      </c>
      <c r="AS53" s="21">
        <f>IF(AQ14=0,0,IF(ISBLANK(AC53),0,(AC53/AQ14)*AR14))</f>
        <v>0</v>
      </c>
      <c r="AT53" s="1">
        <f>IF(ISBLANK(AF53),AG53,(AG53*AF53))</f>
        <v>0</v>
      </c>
      <c r="AU53" s="1">
        <f>IF(AT14=0,0,(AT53/AT14)*AU14)</f>
        <v>0</v>
      </c>
      <c r="AV53" s="21">
        <f>IF(AT14=0,0,IF(ISBLANK(AF53),0,(AF53/AT14)*AU14))</f>
        <v>0</v>
      </c>
    </row>
    <row r="54">
      <c r="B54" s="5">
        <f>U54</f>
        <v>0</v>
      </c>
      <c r="D54" s="18">
        <f>IF(ISBLANK(W54),0,(W54/B7)*P7)</f>
        <v>0</v>
      </c>
      <c r="E54" s="11">
        <f>Y54</f>
        <v>0</v>
      </c>
      <c r="F54" s="3">
        <f>IF(ISBLANK(B7),0,IF(B7=0,0,(AK54/B7)*P7))</f>
        <v>0</v>
      </c>
      <c r="G54" s="18">
        <f>IF(ISBLANK(Z54),0,(Z54/B7)*P7)</f>
        <v>0</v>
      </c>
      <c r="H54" s="11">
        <f>AB54</f>
        <v>0</v>
      </c>
      <c r="I54" s="3">
        <f>IF(ISBLANK(B7),0,IF(B7=0,0,(AN54/B7)*P7))</f>
        <v>0</v>
      </c>
      <c r="J54" s="18">
        <f>IF(ISBLANK(AC54),0,(AC54/B7)*P7)</f>
        <v>0</v>
      </c>
      <c r="K54" s="11">
        <f>AE54</f>
        <v>0</v>
      </c>
      <c r="L54" s="3">
        <f>IF(ISBLANK(B7),0,IF(B7=0,0,(AQ54/B7)*P7))</f>
        <v>0</v>
      </c>
      <c r="M54" s="18">
        <f>IF(ISBLANK(AF54),0,(AF54/B7)*P7)</f>
        <v>0</v>
      </c>
      <c r="N54" s="11">
        <f>AH54</f>
        <v>0</v>
      </c>
      <c r="O54" s="3">
        <f>IF(ISBLANK(B7),0,IF(B7=0,0,(AT54/B7)*P7))</f>
        <v>0</v>
      </c>
      <c r="P54" s="3">
        <f>SUM(F54,I54,L54,O54)</f>
        <v>0</v>
      </c>
      <c r="Q54" s="18">
        <f>SUM(D54,G54,J54,M54)</f>
        <v>0</v>
      </c>
      <c r="R54" s="19" t="str">
        <f>IF(P54&lt;0.001,"",V54*P54)</f>
        <v/>
      </c>
      <c r="U54" s="5">
        <v>0</v>
      </c>
      <c r="AI54" s="5">
        <f>B54</f>
        <v>0</v>
      </c>
      <c r="AK54" s="1">
        <f>IF(ISBLANK(W54),X54,(X54*W54))</f>
        <v>0</v>
      </c>
      <c r="AL54" s="1">
        <f>IF(AK14=0,0,(AK54/AK14)*AL14)</f>
        <v>0</v>
      </c>
      <c r="AM54" s="21">
        <f>IF(AK14=0,0,IF(ISBLANK(W54),0,(W54/AK14)*AL14))</f>
        <v>0</v>
      </c>
      <c r="AN54" s="1">
        <f>IF(ISBLANK(Z54),AA54,(AA54*Z54))</f>
        <v>0</v>
      </c>
      <c r="AO54" s="1">
        <f>IF(AN14=0,0,(AN54/AN14)*AO14)</f>
        <v>0</v>
      </c>
      <c r="AP54" s="21">
        <f>IF(AN14=0,0,IF(ISBLANK(Z54),0,(Z54/AN14)*AO14))</f>
        <v>0</v>
      </c>
      <c r="AQ54" s="1">
        <f>IF(ISBLANK(AC54),AD54,(AD54*AC54))</f>
        <v>0</v>
      </c>
      <c r="AR54" s="1">
        <f>IF(AQ14=0,0,(AQ54/AQ14)*AR14)</f>
        <v>0</v>
      </c>
      <c r="AS54" s="21">
        <f>IF(AQ14=0,0,IF(ISBLANK(AC54),0,(AC54/AQ14)*AR14))</f>
        <v>0</v>
      </c>
      <c r="AT54" s="1">
        <f>IF(ISBLANK(AF54),AG54,(AG54*AF54))</f>
        <v>0</v>
      </c>
      <c r="AU54" s="1">
        <f>IF(AT14=0,0,(AT54/AT14)*AU14)</f>
        <v>0</v>
      </c>
      <c r="AV54" s="21">
        <f>IF(AT14=0,0,IF(ISBLANK(AF54),0,(AF54/AT14)*AU14))</f>
        <v>0</v>
      </c>
    </row>
    <row r="55">
      <c r="B55" s="5">
        <f>U55</f>
        <v>0</v>
      </c>
      <c r="D55" s="18">
        <f>IF(ISBLANK(W55),0,(W55/B7)*P7)</f>
        <v>0</v>
      </c>
      <c r="E55" s="11">
        <f>Y55</f>
        <v>0</v>
      </c>
      <c r="F55" s="3">
        <f>IF(ISBLANK(B7),0,IF(B7=0,0,(AK55/B7)*P7))</f>
        <v>0</v>
      </c>
      <c r="G55" s="18">
        <f>IF(ISBLANK(Z55),0,(Z55/B7)*P7)</f>
        <v>0</v>
      </c>
      <c r="H55" s="11">
        <f>AB55</f>
        <v>0</v>
      </c>
      <c r="I55" s="3">
        <f>IF(ISBLANK(B7),0,IF(B7=0,0,(AN55/B7)*P7))</f>
        <v>0</v>
      </c>
      <c r="J55" s="18">
        <f>IF(ISBLANK(AC55),0,(AC55/B7)*P7)</f>
        <v>0</v>
      </c>
      <c r="K55" s="11">
        <f>AE55</f>
        <v>0</v>
      </c>
      <c r="L55" s="3">
        <f>IF(ISBLANK(B7),0,IF(B7=0,0,(AQ55/B7)*P7))</f>
        <v>0</v>
      </c>
      <c r="M55" s="18">
        <f>IF(ISBLANK(AF55),0,(AF55/B7)*P7)</f>
        <v>0</v>
      </c>
      <c r="N55" s="11">
        <f>AH55</f>
        <v>0</v>
      </c>
      <c r="O55" s="3">
        <f>IF(ISBLANK(B7),0,IF(B7=0,0,(AT55/B7)*P7))</f>
        <v>0</v>
      </c>
      <c r="P55" s="3">
        <f>SUM(F55,I55,L55,O55)</f>
        <v>0</v>
      </c>
      <c r="Q55" s="18">
        <f>SUM(D55,G55,J55,M55)</f>
        <v>0</v>
      </c>
      <c r="R55" s="19" t="str">
        <f>IF(P55&lt;0.001,"",V55*P55)</f>
        <v/>
      </c>
      <c r="U55" s="5">
        <v>0</v>
      </c>
      <c r="AI55" s="5">
        <f>B55</f>
        <v>0</v>
      </c>
      <c r="AK55" s="1">
        <f>IF(ISBLANK(W55),X55,(X55*W55))</f>
        <v>0</v>
      </c>
      <c r="AL55" s="1">
        <f>IF(AK14=0,0,(AK55/AK14)*AL14)</f>
        <v>0</v>
      </c>
      <c r="AM55" s="21">
        <f>IF(AK14=0,0,IF(ISBLANK(W55),0,(W55/AK14)*AL14))</f>
        <v>0</v>
      </c>
      <c r="AN55" s="1">
        <f>IF(ISBLANK(Z55),AA55,(AA55*Z55))</f>
        <v>0</v>
      </c>
      <c r="AO55" s="1">
        <f>IF(AN14=0,0,(AN55/AN14)*AO14)</f>
        <v>0</v>
      </c>
      <c r="AP55" s="21">
        <f>IF(AN14=0,0,IF(ISBLANK(Z55),0,(Z55/AN14)*AO14))</f>
        <v>0</v>
      </c>
      <c r="AQ55" s="1">
        <f>IF(ISBLANK(AC55),AD55,(AD55*AC55))</f>
        <v>0</v>
      </c>
      <c r="AR55" s="1">
        <f>IF(AQ14=0,0,(AQ55/AQ14)*AR14)</f>
        <v>0</v>
      </c>
      <c r="AS55" s="21">
        <f>IF(AQ14=0,0,IF(ISBLANK(AC55),0,(AC55/AQ14)*AR14))</f>
        <v>0</v>
      </c>
      <c r="AT55" s="1">
        <f>IF(ISBLANK(AF55),AG55,(AG55*AF55))</f>
        <v>0</v>
      </c>
      <c r="AU55" s="1">
        <f>IF(AT14=0,0,(AT55/AT14)*AU14)</f>
        <v>0</v>
      </c>
      <c r="AV55" s="21">
        <f>IF(AT14=0,0,IF(ISBLANK(AF55),0,(AF55/AT14)*AU14))</f>
        <v>0</v>
      </c>
    </row>
    <row r="56">
      <c r="B56" s="5">
        <f>U56</f>
        <v>0</v>
      </c>
      <c r="D56" s="18">
        <f>IF(ISBLANK(W56),0,(W56/B7)*P7)</f>
        <v>0</v>
      </c>
      <c r="E56" s="11">
        <f>Y56</f>
        <v>0</v>
      </c>
      <c r="F56" s="3">
        <f>IF(ISBLANK(B7),0,IF(B7=0,0,(AK56/B7)*P7))</f>
        <v>0</v>
      </c>
      <c r="G56" s="18">
        <f>IF(ISBLANK(Z56),0,(Z56/B7)*P7)</f>
        <v>0</v>
      </c>
      <c r="H56" s="11">
        <f>AB56</f>
        <v>0</v>
      </c>
      <c r="I56" s="3">
        <f>IF(ISBLANK(B7),0,IF(B7=0,0,(AN56/B7)*P7))</f>
        <v>0</v>
      </c>
      <c r="J56" s="18">
        <f>IF(ISBLANK(AC56),0,(AC56/B7)*P7)</f>
        <v>0</v>
      </c>
      <c r="K56" s="11">
        <f>AE56</f>
        <v>0</v>
      </c>
      <c r="L56" s="3">
        <f>IF(ISBLANK(B7),0,IF(B7=0,0,(AQ56/B7)*P7))</f>
        <v>0</v>
      </c>
      <c r="M56" s="18">
        <f>IF(ISBLANK(AF56),0,(AF56/B7)*P7)</f>
        <v>0</v>
      </c>
      <c r="N56" s="11">
        <f>AH56</f>
        <v>0</v>
      </c>
      <c r="O56" s="3">
        <f>IF(ISBLANK(B7),0,IF(B7=0,0,(AT56/B7)*P7))</f>
        <v>0</v>
      </c>
      <c r="P56" s="3">
        <f>SUM(F56,I56,L56,O56)</f>
        <v>0</v>
      </c>
      <c r="Q56" s="18">
        <f>SUM(D56,G56,J56,M56)</f>
        <v>0</v>
      </c>
      <c r="R56" s="19" t="str">
        <f>IF(P56&lt;0.001,"",V56*P56)</f>
        <v/>
      </c>
      <c r="U56" s="5">
        <v>0</v>
      </c>
      <c r="AI56" s="5">
        <f>B56</f>
        <v>0</v>
      </c>
      <c r="AK56" s="1">
        <f>IF(ISBLANK(W56),X56,(X56*W56))</f>
        <v>0</v>
      </c>
      <c r="AL56" s="1">
        <f>IF(AK14=0,0,(AK56/AK14)*AL14)</f>
        <v>0</v>
      </c>
      <c r="AM56" s="21">
        <f>IF(AK14=0,0,IF(ISBLANK(W56),0,(W56/AK14)*AL14))</f>
        <v>0</v>
      </c>
      <c r="AN56" s="1">
        <f>IF(ISBLANK(Z56),AA56,(AA56*Z56))</f>
        <v>0</v>
      </c>
      <c r="AO56" s="1">
        <f>IF(AN14=0,0,(AN56/AN14)*AO14)</f>
        <v>0</v>
      </c>
      <c r="AP56" s="21">
        <f>IF(AN14=0,0,IF(ISBLANK(Z56),0,(Z56/AN14)*AO14))</f>
        <v>0</v>
      </c>
      <c r="AQ56" s="1">
        <f>IF(ISBLANK(AC56),AD56,(AD56*AC56))</f>
        <v>0</v>
      </c>
      <c r="AR56" s="1">
        <f>IF(AQ14=0,0,(AQ56/AQ14)*AR14)</f>
        <v>0</v>
      </c>
      <c r="AS56" s="21">
        <f>IF(AQ14=0,0,IF(ISBLANK(AC56),0,(AC56/AQ14)*AR14))</f>
        <v>0</v>
      </c>
      <c r="AT56" s="1">
        <f>IF(ISBLANK(AF56),AG56,(AG56*AF56))</f>
        <v>0</v>
      </c>
      <c r="AU56" s="1">
        <f>IF(AT14=0,0,(AT56/AT14)*AU14)</f>
        <v>0</v>
      </c>
      <c r="AV56" s="21">
        <f>IF(AT14=0,0,IF(ISBLANK(AF56),0,(AF56/AT14)*AU14))</f>
        <v>0</v>
      </c>
    </row>
    <row r="57">
      <c r="B57" s="5">
        <f>U57</f>
        <v>0</v>
      </c>
      <c r="D57" s="18">
        <f>IF(ISBLANK(W57),0,(W57/B7)*P7)</f>
        <v>0</v>
      </c>
      <c r="E57" s="11">
        <f>Y57</f>
        <v>0</v>
      </c>
      <c r="F57" s="3">
        <f>IF(ISBLANK(B7),0,IF(B7=0,0,(AK57/B7)*P7))</f>
        <v>0</v>
      </c>
      <c r="G57" s="18">
        <f>IF(ISBLANK(Z57),0,(Z57/B7)*P7)</f>
        <v>0</v>
      </c>
      <c r="H57" s="11">
        <f>AB57</f>
        <v>0</v>
      </c>
      <c r="I57" s="3">
        <f>IF(ISBLANK(B7),0,IF(B7=0,0,(AN57/B7)*P7))</f>
        <v>0</v>
      </c>
      <c r="J57" s="18">
        <f>IF(ISBLANK(AC57),0,(AC57/B7)*P7)</f>
        <v>0</v>
      </c>
      <c r="K57" s="11">
        <f>AE57</f>
        <v>0</v>
      </c>
      <c r="L57" s="3">
        <f>IF(ISBLANK(B7),0,IF(B7=0,0,(AQ57/B7)*P7))</f>
        <v>0</v>
      </c>
      <c r="M57" s="18">
        <f>IF(ISBLANK(AF57),0,(AF57/B7)*P7)</f>
        <v>0</v>
      </c>
      <c r="N57" s="11">
        <f>AH57</f>
        <v>0</v>
      </c>
      <c r="O57" s="3">
        <f>IF(ISBLANK(B7),0,IF(B7=0,0,(AT57/B7)*P7))</f>
        <v>0</v>
      </c>
      <c r="P57" s="3">
        <f>SUM(F57,I57,L57,O57)</f>
        <v>0</v>
      </c>
      <c r="Q57" s="18">
        <f>SUM(D57,G57,J57,M57)</f>
        <v>0</v>
      </c>
      <c r="R57" s="19" t="str">
        <f>IF(P57&lt;0.001,"",V57*P57)</f>
        <v/>
      </c>
      <c r="U57" s="5">
        <v>0</v>
      </c>
      <c r="AI57" s="5">
        <f>B57</f>
        <v>0</v>
      </c>
      <c r="AK57" s="1">
        <f>IF(ISBLANK(W57),X57,(X57*W57))</f>
        <v>0</v>
      </c>
      <c r="AL57" s="1">
        <f>IF(AK14=0,0,(AK57/AK14)*AL14)</f>
        <v>0</v>
      </c>
      <c r="AM57" s="21">
        <f>IF(AK14=0,0,IF(ISBLANK(W57),0,(W57/AK14)*AL14))</f>
        <v>0</v>
      </c>
      <c r="AN57" s="1">
        <f>IF(ISBLANK(Z57),AA57,(AA57*Z57))</f>
        <v>0</v>
      </c>
      <c r="AO57" s="1">
        <f>IF(AN14=0,0,(AN57/AN14)*AO14)</f>
        <v>0</v>
      </c>
      <c r="AP57" s="21">
        <f>IF(AN14=0,0,IF(ISBLANK(Z57),0,(Z57/AN14)*AO14))</f>
        <v>0</v>
      </c>
      <c r="AQ57" s="1">
        <f>IF(ISBLANK(AC57),AD57,(AD57*AC57))</f>
        <v>0</v>
      </c>
      <c r="AR57" s="1">
        <f>IF(AQ14=0,0,(AQ57/AQ14)*AR14)</f>
        <v>0</v>
      </c>
      <c r="AS57" s="21">
        <f>IF(AQ14=0,0,IF(ISBLANK(AC57),0,(AC57/AQ14)*AR14))</f>
        <v>0</v>
      </c>
      <c r="AT57" s="1">
        <f>IF(ISBLANK(AF57),AG57,(AG57*AF57))</f>
        <v>0</v>
      </c>
      <c r="AU57" s="1">
        <f>IF(AT14=0,0,(AT57/AT14)*AU14)</f>
        <v>0</v>
      </c>
      <c r="AV57" s="21">
        <f>IF(AT14=0,0,IF(ISBLANK(AF57),0,(AF57/AT14)*AU14))</f>
        <v>0</v>
      </c>
    </row>
    <row r="58">
      <c r="B58" s="5">
        <f>U58</f>
        <v>0</v>
      </c>
      <c r="D58" s="18">
        <f>IF(ISBLANK(W58),0,(W58/B7)*P7)</f>
        <v>0</v>
      </c>
      <c r="E58" s="11">
        <f>Y58</f>
        <v>0</v>
      </c>
      <c r="F58" s="3">
        <f>IF(ISBLANK(B7),0,IF(B7=0,0,(AK58/B7)*P7))</f>
        <v>0</v>
      </c>
      <c r="G58" s="18">
        <f>IF(ISBLANK(Z58),0,(Z58/B7)*P7)</f>
        <v>0</v>
      </c>
      <c r="H58" s="11">
        <f>AB58</f>
        <v>0</v>
      </c>
      <c r="I58" s="3">
        <f>IF(ISBLANK(B7),0,IF(B7=0,0,(AN58/B7)*P7))</f>
        <v>0</v>
      </c>
      <c r="J58" s="18">
        <f>IF(ISBLANK(AC58),0,(AC58/B7)*P7)</f>
        <v>0</v>
      </c>
      <c r="K58" s="11">
        <f>AE58</f>
        <v>0</v>
      </c>
      <c r="L58" s="3">
        <f>IF(ISBLANK(B7),0,IF(B7=0,0,(AQ58/B7)*P7))</f>
        <v>0</v>
      </c>
      <c r="M58" s="18">
        <f>IF(ISBLANK(AF58),0,(AF58/B7)*P7)</f>
        <v>0</v>
      </c>
      <c r="N58" s="11">
        <f>AH58</f>
        <v>0</v>
      </c>
      <c r="O58" s="3">
        <f>IF(ISBLANK(B7),0,IF(B7=0,0,(AT58/B7)*P7))</f>
        <v>0</v>
      </c>
      <c r="P58" s="3">
        <f>SUM(F58,I58,L58,O58)</f>
        <v>0</v>
      </c>
      <c r="Q58" s="18">
        <f>SUM(D58,G58,J58,M58)</f>
        <v>0</v>
      </c>
      <c r="R58" s="19" t="str">
        <f>IF(P58&lt;0.001,"",V58*P58)</f>
        <v/>
      </c>
      <c r="U58" s="5">
        <v>0</v>
      </c>
      <c r="AI58" s="5">
        <f>B58</f>
        <v>0</v>
      </c>
      <c r="AK58" s="1">
        <f>IF(ISBLANK(W58),X58,(X58*W58))</f>
        <v>0</v>
      </c>
      <c r="AL58" s="1">
        <f>IF(AK14=0,0,(AK58/AK14)*AL14)</f>
        <v>0</v>
      </c>
      <c r="AM58" s="21">
        <f>IF(AK14=0,0,IF(ISBLANK(W58),0,(W58/AK14)*AL14))</f>
        <v>0</v>
      </c>
      <c r="AN58" s="1">
        <f>IF(ISBLANK(Z58),AA58,(AA58*Z58))</f>
        <v>0</v>
      </c>
      <c r="AO58" s="1">
        <f>IF(AN14=0,0,(AN58/AN14)*AO14)</f>
        <v>0</v>
      </c>
      <c r="AP58" s="21">
        <f>IF(AN14=0,0,IF(ISBLANK(Z58),0,(Z58/AN14)*AO14))</f>
        <v>0</v>
      </c>
      <c r="AQ58" s="1">
        <f>IF(ISBLANK(AC58),AD58,(AD58*AC58))</f>
        <v>0</v>
      </c>
      <c r="AR58" s="1">
        <f>IF(AQ14=0,0,(AQ58/AQ14)*AR14)</f>
        <v>0</v>
      </c>
      <c r="AS58" s="21">
        <f>IF(AQ14=0,0,IF(ISBLANK(AC58),0,(AC58/AQ14)*AR14))</f>
        <v>0</v>
      </c>
      <c r="AT58" s="1">
        <f>IF(ISBLANK(AF58),AG58,(AG58*AF58))</f>
        <v>0</v>
      </c>
      <c r="AU58" s="1">
        <f>IF(AT14=0,0,(AT58/AT14)*AU14)</f>
        <v>0</v>
      </c>
      <c r="AV58" s="21">
        <f>IF(AT14=0,0,IF(ISBLANK(AF58),0,(AF58/AT14)*AU14))</f>
        <v>0</v>
      </c>
    </row>
    <row r="59" ht="15.75" customHeight="1">
      <c r="B59" s="5">
        <f>U59</f>
        <v>0</v>
      </c>
      <c r="D59" s="18">
        <f>IF(ISBLANK(W59),0,(W59/B7)*P7)</f>
        <v>0</v>
      </c>
      <c r="E59" s="11">
        <f>Y59</f>
        <v>0</v>
      </c>
      <c r="F59" s="3">
        <f>IF(ISBLANK(B7),0,IF(B7=0,0,(AK59/B7)*P7))</f>
        <v>0</v>
      </c>
      <c r="G59" s="18">
        <f>IF(ISBLANK(Z59),0,(Z59/B7)*P7)</f>
        <v>0</v>
      </c>
      <c r="H59" s="11">
        <f>AB59</f>
        <v>0</v>
      </c>
      <c r="I59" s="3">
        <f>IF(ISBLANK(B7),0,IF(B7=0,0,(AN59/B7)*P7))</f>
        <v>0</v>
      </c>
      <c r="J59" s="18">
        <f>IF(ISBLANK(AC59),0,(AC59/B7)*P7)</f>
        <v>0</v>
      </c>
      <c r="K59" s="11">
        <f>AE59</f>
        <v>0</v>
      </c>
      <c r="L59" s="3">
        <f>IF(ISBLANK(B7),0,IF(B7=0,0,(AQ59/B7)*P7))</f>
        <v>0</v>
      </c>
      <c r="M59" s="18">
        <f>IF(ISBLANK(AF59),0,(AF59/B7)*P7)</f>
        <v>0</v>
      </c>
      <c r="N59" s="11">
        <f>AH59</f>
        <v>0</v>
      </c>
      <c r="O59" s="3">
        <f>IF(ISBLANK(B7),0,IF(B7=0,0,(AT59/B7)*P7))</f>
        <v>0</v>
      </c>
      <c r="P59" s="3">
        <f>SUM(F59,I59,L59,O59)</f>
        <v>0</v>
      </c>
      <c r="Q59" s="18">
        <f>SUM(D59,G59,J59,M59)</f>
        <v>0</v>
      </c>
      <c r="R59" s="19" t="str">
        <f>IF(P59&lt;0.001,"",V59*P59)</f>
        <v/>
      </c>
      <c r="U59" s="5">
        <v>0</v>
      </c>
      <c r="AI59" s="5">
        <f>B59</f>
        <v>0</v>
      </c>
      <c r="AK59" s="1">
        <f>IF(ISBLANK(W59),X59,(X59*W59))</f>
        <v>0</v>
      </c>
      <c r="AL59" s="1">
        <f>IF(AK14=0,0,(AK59/AK14)*AL14)</f>
        <v>0</v>
      </c>
      <c r="AM59" s="21">
        <f>IF(AK14=0,0,IF(ISBLANK(W59),0,(W59/AK14)*AL14))</f>
        <v>0</v>
      </c>
      <c r="AN59" s="1">
        <f>IF(ISBLANK(Z59),AA59,(AA59*Z59))</f>
        <v>0</v>
      </c>
      <c r="AO59" s="1">
        <f>IF(AN14=0,0,(AN59/AN14)*AO14)</f>
        <v>0</v>
      </c>
      <c r="AP59" s="21">
        <f>IF(AN14=0,0,IF(ISBLANK(Z59),0,(Z59/AN14)*AO14))</f>
        <v>0</v>
      </c>
      <c r="AQ59" s="1">
        <f>IF(ISBLANK(AC59),AD59,(AD59*AC59))</f>
        <v>0</v>
      </c>
      <c r="AR59" s="1">
        <f>IF(AQ14=0,0,(AQ59/AQ14)*AR14)</f>
        <v>0</v>
      </c>
      <c r="AS59" s="21">
        <f>IF(AQ14=0,0,IF(ISBLANK(AC59),0,(AC59/AQ14)*AR14))</f>
        <v>0</v>
      </c>
      <c r="AT59" s="1">
        <f>IF(ISBLANK(AF59),AG59,(AG59*AF59))</f>
        <v>0</v>
      </c>
      <c r="AU59" s="1">
        <f>IF(AT14=0,0,(AT59/AT14)*AU14)</f>
        <v>0</v>
      </c>
      <c r="AV59" s="21">
        <f>IF(AT14=0,0,IF(ISBLANK(AF59),0,(AF59/AT14)*AU14))</f>
        <v>0</v>
      </c>
    </row>
    <row r="60" ht="15.75" customHeight="1">
      <c r="B60" s="5">
        <f>U60</f>
        <v>0</v>
      </c>
      <c r="D60" s="18">
        <f>IF(ISBLANK(W60),0,(W60/B7)*P7)</f>
        <v>0</v>
      </c>
      <c r="E60" s="11">
        <f>Y60</f>
        <v>0</v>
      </c>
      <c r="F60" s="3">
        <f>IF(ISBLANK(B7),0,IF(B7=0,0,(AK60/B7)*P7))</f>
        <v>0</v>
      </c>
      <c r="G60" s="18">
        <f>IF(ISBLANK(Z60),0,(Z60/B7)*P7)</f>
        <v>0</v>
      </c>
      <c r="H60" s="11">
        <f>AB60</f>
        <v>0</v>
      </c>
      <c r="I60" s="3">
        <f>IF(ISBLANK(B7),0,IF(B7=0,0,(AN60/B7)*P7))</f>
        <v>0</v>
      </c>
      <c r="J60" s="18">
        <f>IF(ISBLANK(AC60),0,(AC60/B7)*P7)</f>
        <v>0</v>
      </c>
      <c r="K60" s="11">
        <f>AE60</f>
        <v>0</v>
      </c>
      <c r="L60" s="3">
        <f>IF(ISBLANK(B7),0,IF(B7=0,0,(AQ60/B7)*P7))</f>
        <v>0</v>
      </c>
      <c r="M60" s="18">
        <f>IF(ISBLANK(AF60),0,(AF60/B7)*P7)</f>
        <v>0</v>
      </c>
      <c r="N60" s="11">
        <f>AH60</f>
        <v>0</v>
      </c>
      <c r="O60" s="3">
        <f>IF(ISBLANK(B7),0,IF(B7=0,0,(AT60/B7)*P7))</f>
        <v>0</v>
      </c>
      <c r="P60" s="3">
        <f>SUM(F60,I60,L60,O60)</f>
        <v>0</v>
      </c>
      <c r="Q60" s="18">
        <f>SUM(D60,G60,J60,M60)</f>
        <v>0</v>
      </c>
      <c r="R60" s="19" t="str">
        <f>IF(P60&lt;0.001,"",V60*P60)</f>
        <v/>
      </c>
      <c r="U60" s="5">
        <v>0</v>
      </c>
      <c r="AI60" s="5">
        <f>B60</f>
        <v>0</v>
      </c>
      <c r="AK60" s="1">
        <f>IF(ISBLANK(W60),X60,(X60*W60))</f>
        <v>0</v>
      </c>
      <c r="AL60" s="1">
        <f>IF(AK14=0,0,(AK60/AK14)*AL14)</f>
        <v>0</v>
      </c>
      <c r="AM60" s="21">
        <f>IF(AK14=0,0,IF(ISBLANK(W60),0,(W60/AK14)*AL14))</f>
        <v>0</v>
      </c>
      <c r="AN60" s="1">
        <f>IF(ISBLANK(Z60),AA60,(AA60*Z60))</f>
        <v>0</v>
      </c>
      <c r="AO60" s="1">
        <f>IF(AN14=0,0,(AN60/AN14)*AO14)</f>
        <v>0</v>
      </c>
      <c r="AP60" s="21">
        <f>IF(AN14=0,0,IF(ISBLANK(Z60),0,(Z60/AN14)*AO14))</f>
        <v>0</v>
      </c>
      <c r="AQ60" s="1">
        <f>IF(ISBLANK(AC60),AD60,(AD60*AC60))</f>
        <v>0</v>
      </c>
      <c r="AR60" s="1">
        <f>IF(AQ14=0,0,(AQ60/AQ14)*AR14)</f>
        <v>0</v>
      </c>
      <c r="AS60" s="21">
        <f>IF(AQ14=0,0,IF(ISBLANK(AC60),0,(AC60/AQ14)*AR14))</f>
        <v>0</v>
      </c>
      <c r="AT60" s="1">
        <f>IF(ISBLANK(AF60),AG60,(AG60*AF60))</f>
        <v>0</v>
      </c>
      <c r="AU60" s="1">
        <f>IF(AT14=0,0,(AT60/AT14)*AU14)</f>
        <v>0</v>
      </c>
      <c r="AV60" s="21">
        <f>IF(AT14=0,0,IF(ISBLANK(AF60),0,(AF60/AT14)*AU14))</f>
        <v>0</v>
      </c>
    </row>
    <row r="61" ht="15.75" customHeight="1">
      <c r="B61" s="5">
        <f>U61</f>
        <v>0</v>
      </c>
      <c r="D61" s="18">
        <f>IF(ISBLANK(W61),0,(W61/B7)*P7)</f>
        <v>0</v>
      </c>
      <c r="E61" s="11">
        <f>Y61</f>
        <v>0</v>
      </c>
      <c r="F61" s="3">
        <f>IF(ISBLANK(B7),0,IF(B7=0,0,(AK61/B7)*P7))</f>
        <v>0</v>
      </c>
      <c r="G61" s="18">
        <f>IF(ISBLANK(Z61),0,(Z61/B7)*P7)</f>
        <v>0</v>
      </c>
      <c r="H61" s="11">
        <f>AB61</f>
        <v>0</v>
      </c>
      <c r="I61" s="3">
        <f>IF(ISBLANK(B7),0,IF(B7=0,0,(AN61/B7)*P7))</f>
        <v>0</v>
      </c>
      <c r="J61" s="18">
        <f>IF(ISBLANK(AC61),0,(AC61/B7)*P7)</f>
        <v>0</v>
      </c>
      <c r="K61" s="11">
        <f>AE61</f>
        <v>0</v>
      </c>
      <c r="L61" s="3">
        <f>IF(ISBLANK(B7),0,IF(B7=0,0,(AQ61/B7)*P7))</f>
        <v>0</v>
      </c>
      <c r="M61" s="18">
        <f>IF(ISBLANK(AF61),0,(AF61/B7)*P7)</f>
        <v>0</v>
      </c>
      <c r="N61" s="11">
        <f>AH61</f>
        <v>0</v>
      </c>
      <c r="O61" s="3">
        <f>IF(ISBLANK(B7),0,IF(B7=0,0,(AT61/B7)*P7))</f>
        <v>0</v>
      </c>
      <c r="P61" s="3">
        <f>SUM(F61,I61,L61,O61)</f>
        <v>0</v>
      </c>
      <c r="Q61" s="18">
        <f>SUM(D61,G61,J61,M61)</f>
        <v>0</v>
      </c>
      <c r="R61" s="19" t="str">
        <f>IF(P61&lt;0.001,"",V61*P61)</f>
        <v/>
      </c>
      <c r="U61" s="5">
        <v>0</v>
      </c>
      <c r="AI61" s="5">
        <f>B61</f>
        <v>0</v>
      </c>
      <c r="AK61" s="1">
        <f>IF(ISBLANK(W61),X61,(X61*W61))</f>
        <v>0</v>
      </c>
      <c r="AL61" s="1">
        <f>IF(AK14=0,0,(AK61/AK14)*AL14)</f>
        <v>0</v>
      </c>
      <c r="AM61" s="21">
        <f>IF(AK14=0,0,IF(ISBLANK(W61),0,(W61/AK14)*AL14))</f>
        <v>0</v>
      </c>
      <c r="AN61" s="1">
        <f>IF(ISBLANK(Z61),AA61,(AA61*Z61))</f>
        <v>0</v>
      </c>
      <c r="AO61" s="1">
        <f>IF(AN14=0,0,(AN61/AN14)*AO14)</f>
        <v>0</v>
      </c>
      <c r="AP61" s="21">
        <f>IF(AN14=0,0,IF(ISBLANK(Z61),0,(Z61/AN14)*AO14))</f>
        <v>0</v>
      </c>
      <c r="AQ61" s="1">
        <f>IF(ISBLANK(AC61),AD61,(AD61*AC61))</f>
        <v>0</v>
      </c>
      <c r="AR61" s="1">
        <f>IF(AQ14=0,0,(AQ61/AQ14)*AR14)</f>
        <v>0</v>
      </c>
      <c r="AS61" s="21">
        <f>IF(AQ14=0,0,IF(ISBLANK(AC61),0,(AC61/AQ14)*AR14))</f>
        <v>0</v>
      </c>
      <c r="AT61" s="1">
        <f>IF(ISBLANK(AF61),AG61,(AG61*AF61))</f>
        <v>0</v>
      </c>
      <c r="AU61" s="1">
        <f>IF(AT14=0,0,(AT61/AT14)*AU14)</f>
        <v>0</v>
      </c>
      <c r="AV61" s="21">
        <f>IF(AT14=0,0,IF(ISBLANK(AF61),0,(AF61/AT14)*AU14))</f>
        <v>0</v>
      </c>
    </row>
    <row r="62" ht="15.75" customHeight="1">
      <c r="B62" s="5">
        <f>U62</f>
        <v>0</v>
      </c>
      <c r="D62" s="18">
        <f>IF(ISBLANK(W62),0,(W62/B7)*P7)</f>
        <v>0</v>
      </c>
      <c r="E62" s="11">
        <f>Y62</f>
        <v>0</v>
      </c>
      <c r="F62" s="3">
        <f>IF(ISBLANK(B7),0,IF(B7=0,0,(AK62/B7)*P7))</f>
        <v>0</v>
      </c>
      <c r="G62" s="18">
        <f>IF(ISBLANK(Z62),0,(Z62/B7)*P7)</f>
        <v>0</v>
      </c>
      <c r="H62" s="11">
        <f>AB62</f>
        <v>0</v>
      </c>
      <c r="I62" s="3">
        <f>IF(ISBLANK(B7),0,IF(B7=0,0,(AN62/B7)*P7))</f>
        <v>0</v>
      </c>
      <c r="J62" s="18">
        <f>IF(ISBLANK(AC62),0,(AC62/B7)*P7)</f>
        <v>0</v>
      </c>
      <c r="K62" s="11">
        <f>AE62</f>
        <v>0</v>
      </c>
      <c r="L62" s="3">
        <f>IF(ISBLANK(B7),0,IF(B7=0,0,(AQ62/B7)*P7))</f>
        <v>0</v>
      </c>
      <c r="M62" s="18">
        <f>IF(ISBLANK(AF62),0,(AF62/B7)*P7)</f>
        <v>0</v>
      </c>
      <c r="N62" s="11">
        <f>AH62</f>
        <v>0</v>
      </c>
      <c r="O62" s="3">
        <f>IF(ISBLANK(B7),0,IF(B7=0,0,(AT62/B7)*P7))</f>
        <v>0</v>
      </c>
      <c r="P62" s="3">
        <f>SUM(F62,I62,L62,O62)</f>
        <v>0</v>
      </c>
      <c r="Q62" s="18">
        <f>SUM(D62,G62,J62,M62)</f>
        <v>0</v>
      </c>
      <c r="R62" s="19" t="str">
        <f>IF(P62&lt;0.001,"",V62*P62)</f>
        <v/>
      </c>
      <c r="U62" s="5">
        <v>0</v>
      </c>
      <c r="AI62" s="5">
        <f>B62</f>
        <v>0</v>
      </c>
      <c r="AK62" s="1">
        <f>IF(ISBLANK(W62),X62,(X62*W62))</f>
        <v>0</v>
      </c>
      <c r="AL62" s="1">
        <f>IF(AK14=0,0,(AK62/AK14)*AL14)</f>
        <v>0</v>
      </c>
      <c r="AM62" s="21">
        <f>IF(AK14=0,0,IF(ISBLANK(W62),0,(W62/AK14)*AL14))</f>
        <v>0</v>
      </c>
      <c r="AN62" s="1">
        <f>IF(ISBLANK(Z62),AA62,(AA62*Z62))</f>
        <v>0</v>
      </c>
      <c r="AO62" s="1">
        <f>IF(AN14=0,0,(AN62/AN14)*AO14)</f>
        <v>0</v>
      </c>
      <c r="AP62" s="21">
        <f>IF(AN14=0,0,IF(ISBLANK(Z62),0,(Z62/AN14)*AO14))</f>
        <v>0</v>
      </c>
      <c r="AQ62" s="1">
        <f>IF(ISBLANK(AC62),AD62,(AD62*AC62))</f>
        <v>0</v>
      </c>
      <c r="AR62" s="1">
        <f>IF(AQ14=0,0,(AQ62/AQ14)*AR14)</f>
        <v>0</v>
      </c>
      <c r="AS62" s="21">
        <f>IF(AQ14=0,0,IF(ISBLANK(AC62),0,(AC62/AQ14)*AR14))</f>
        <v>0</v>
      </c>
      <c r="AT62" s="1">
        <f>IF(ISBLANK(AF62),AG62,(AG62*AF62))</f>
        <v>0</v>
      </c>
      <c r="AU62" s="1">
        <f>IF(AT14=0,0,(AT62/AT14)*AU14)</f>
        <v>0</v>
      </c>
      <c r="AV62" s="21">
        <f>IF(AT14=0,0,IF(ISBLANK(AF62),0,(AF62/AT14)*AU14))</f>
        <v>0</v>
      </c>
    </row>
    <row r="63" ht="15.75" customHeight="1">
      <c r="B63" s="5">
        <f>U63</f>
        <v>0</v>
      </c>
      <c r="D63" s="18">
        <f>IF(ISBLANK(W63),0,(W63/B7)*P7)</f>
        <v>0</v>
      </c>
      <c r="E63" s="11">
        <f>Y63</f>
        <v>0</v>
      </c>
      <c r="F63" s="3">
        <f>IF(ISBLANK(B7),0,IF(B7=0,0,(AK63/B7)*P7))</f>
        <v>0</v>
      </c>
      <c r="G63" s="18">
        <f>IF(ISBLANK(Z63),0,(Z63/B7)*P7)</f>
        <v>0</v>
      </c>
      <c r="H63" s="11">
        <f>AB63</f>
        <v>0</v>
      </c>
      <c r="I63" s="3">
        <f>IF(ISBLANK(B7),0,IF(B7=0,0,(AN63/B7)*P7))</f>
        <v>0</v>
      </c>
      <c r="J63" s="18">
        <f>IF(ISBLANK(AC63),0,(AC63/B7)*P7)</f>
        <v>0</v>
      </c>
      <c r="K63" s="11">
        <f>AE63</f>
        <v>0</v>
      </c>
      <c r="L63" s="3">
        <f>IF(ISBLANK(B7),0,IF(B7=0,0,(AQ63/B7)*P7))</f>
        <v>0</v>
      </c>
      <c r="M63" s="18">
        <f>IF(ISBLANK(AF63),0,(AF63/B7)*P7)</f>
        <v>0</v>
      </c>
      <c r="N63" s="11">
        <f>AH63</f>
        <v>0</v>
      </c>
      <c r="O63" s="3">
        <f>IF(ISBLANK(B7),0,IF(B7=0,0,(AT63/B7)*P7))</f>
        <v>0</v>
      </c>
      <c r="P63" s="3">
        <f>SUM(F63,I63,L63,O63)</f>
        <v>0</v>
      </c>
      <c r="Q63" s="18">
        <f>SUM(D63,G63,J63,M63)</f>
        <v>0</v>
      </c>
      <c r="R63" s="19" t="str">
        <f>IF(P63&lt;0.001,"",V63*P63)</f>
        <v/>
      </c>
      <c r="U63" s="5">
        <v>0</v>
      </c>
      <c r="AI63" s="5">
        <f>B63</f>
        <v>0</v>
      </c>
      <c r="AK63" s="1">
        <f>IF(ISBLANK(W63),X63,(X63*W63))</f>
        <v>0</v>
      </c>
      <c r="AL63" s="1">
        <f>IF(AK14=0,0,(AK63/AK14)*AL14)</f>
        <v>0</v>
      </c>
      <c r="AM63" s="21">
        <f>IF(AK14=0,0,IF(ISBLANK(W63),0,(W63/AK14)*AL14))</f>
        <v>0</v>
      </c>
      <c r="AN63" s="1">
        <f>IF(ISBLANK(Z63),AA63,(AA63*Z63))</f>
        <v>0</v>
      </c>
      <c r="AO63" s="1">
        <f>IF(AN14=0,0,(AN63/AN14)*AO14)</f>
        <v>0</v>
      </c>
      <c r="AP63" s="21">
        <f>IF(AN14=0,0,IF(ISBLANK(Z63),0,(Z63/AN14)*AO14))</f>
        <v>0</v>
      </c>
      <c r="AQ63" s="1">
        <f>IF(ISBLANK(AC63),AD63,(AD63*AC63))</f>
        <v>0</v>
      </c>
      <c r="AR63" s="1">
        <f>IF(AQ14=0,0,(AQ63/AQ14)*AR14)</f>
        <v>0</v>
      </c>
      <c r="AS63" s="21">
        <f>IF(AQ14=0,0,IF(ISBLANK(AC63),0,(AC63/AQ14)*AR14))</f>
        <v>0</v>
      </c>
      <c r="AT63" s="1">
        <f>IF(ISBLANK(AF63),AG63,(AG63*AF63))</f>
        <v>0</v>
      </c>
      <c r="AU63" s="1">
        <f>IF(AT14=0,0,(AT63/AT14)*AU14)</f>
        <v>0</v>
      </c>
      <c r="AV63" s="21">
        <f>IF(AT14=0,0,IF(ISBLANK(AF63),0,(AF63/AT14)*AU14))</f>
        <v>0</v>
      </c>
    </row>
    <row r="64" ht="16.5" customHeight="1">
      <c r="B64" s="5">
        <f>U64</f>
        <v>0</v>
      </c>
      <c r="D64" s="18">
        <f>IF(ISBLANK(W64),0,(W64/B7)*P7)</f>
        <v>0</v>
      </c>
      <c r="E64" s="11">
        <f>Y64</f>
        <v>0</v>
      </c>
      <c r="F64" s="3">
        <f>IF(ISBLANK(B7),0,IF(B7=0,0,(AK64/B7)*P7))</f>
        <v>0</v>
      </c>
      <c r="G64" s="18">
        <f>IF(ISBLANK(Z64),0,(Z64/B7)*P7)</f>
        <v>0</v>
      </c>
      <c r="H64" s="11">
        <f>AB64</f>
        <v>0</v>
      </c>
      <c r="I64" s="3">
        <f>IF(ISBLANK(B7),0,IF(B7=0,0,(AN64/B7)*P7))</f>
        <v>0</v>
      </c>
      <c r="J64" s="18">
        <f>IF(ISBLANK(AC64),0,(AC64/B7)*P7)</f>
        <v>0</v>
      </c>
      <c r="K64" s="11">
        <f>AE64</f>
        <v>0</v>
      </c>
      <c r="L64" s="3">
        <f>IF(ISBLANK(B7),0,IF(B7=0,0,(AQ64/B7)*P7))</f>
        <v>0</v>
      </c>
      <c r="M64" s="18">
        <f>IF(ISBLANK(AF64),0,(AF64/B7)*P7)</f>
        <v>0</v>
      </c>
      <c r="N64" s="11">
        <f>AH64</f>
        <v>0</v>
      </c>
      <c r="O64" s="3">
        <f>IF(ISBLANK(B7),0,IF(B7=0,0,(AT64/B7)*P7))</f>
        <v>0</v>
      </c>
      <c r="P64" s="3">
        <f>SUM(F64,I64,L64,O64)</f>
        <v>0</v>
      </c>
      <c r="Q64" s="18">
        <f>SUM(D64,G64,J64,M64)</f>
        <v>0</v>
      </c>
      <c r="R64" s="19" t="str">
        <f>IF(P64&lt;0.001,"",V64*P64)</f>
        <v/>
      </c>
      <c r="U64" s="5">
        <v>0</v>
      </c>
      <c r="AI64" s="5">
        <f>B64</f>
        <v>0</v>
      </c>
      <c r="AK64" s="1">
        <f>IF(ISBLANK(W64),X64,(X64*W64))</f>
        <v>0</v>
      </c>
      <c r="AL64" s="1">
        <f>IF(AK14=0,0,(AK64/AK14)*AL14)</f>
        <v>0</v>
      </c>
      <c r="AM64" s="21">
        <f>IF(AK14=0,0,IF(ISBLANK(W64),0,(W64/AK14)*AL14))</f>
        <v>0</v>
      </c>
      <c r="AN64" s="1">
        <f>IF(ISBLANK(Z64),AA64,(AA64*Z64))</f>
        <v>0</v>
      </c>
      <c r="AO64" s="1">
        <f>IF(AN14=0,0,(AN64/AN14)*AO14)</f>
        <v>0</v>
      </c>
      <c r="AP64" s="21">
        <f>IF(AN14=0,0,IF(ISBLANK(Z64),0,(Z64/AN14)*AO14))</f>
        <v>0</v>
      </c>
      <c r="AQ64" s="1">
        <f>IF(ISBLANK(AC64),AD64,(AD64*AC64))</f>
        <v>0</v>
      </c>
      <c r="AR64" s="1">
        <f>IF(AQ14=0,0,(AQ64/AQ14)*AR14)</f>
        <v>0</v>
      </c>
      <c r="AS64" s="21">
        <f>IF(AQ14=0,0,IF(ISBLANK(AC64),0,(AC64/AQ14)*AR14))</f>
        <v>0</v>
      </c>
      <c r="AT64" s="1">
        <f>IF(ISBLANK(AF64),AG64,(AG64*AF64))</f>
        <v>0</v>
      </c>
      <c r="AU64" s="1">
        <f>IF(AT14=0,0,(AT64/AT14)*AU14)</f>
        <v>0</v>
      </c>
      <c r="AV64" s="21">
        <f>IF(AT14=0,0,IF(ISBLANK(AF64),0,(AF64/AT14)*AU14))</f>
        <v>0</v>
      </c>
    </row>
    <row r="65" ht="14.25" customHeight="1">
      <c r="F65" s="3">
        <f>SUM(F15:F64)</f>
        <v>0.15000000000000002</v>
      </c>
      <c r="I65" s="3">
        <f>SUM(I15:I64)</f>
        <v>1.3499999999999999</v>
      </c>
      <c r="L65" s="3">
        <f>SUM(L15:L64)</f>
        <v>0.375</v>
      </c>
      <c r="O65" s="3">
        <f>SUM(O15:O64)</f>
        <v>0</v>
      </c>
      <c r="P65" s="3">
        <f>SUM(P15:P64)</f>
        <v>1.8749999999999998</v>
      </c>
      <c r="R65" s="22">
        <f>SUM(R15:R64)</f>
        <v>25.2</v>
      </c>
      <c r="X65" s="1" t="str">
        <v>Exemple de formule à développer</v>
      </c>
      <c r="AK65" t="str">
        <v>Poids recette</v>
      </c>
      <c r="AN65" t="str">
        <v>Poids recette</v>
      </c>
      <c r="AQ65" t="str">
        <v>Poids recette</v>
      </c>
      <c r="AT65" t="str">
        <v>Poids recette</v>
      </c>
    </row>
    <row r="66" ht="18" customHeight="1">
      <c r="B66" t="str">
        <v>Mise en forme Joël Leboucher</v>
      </c>
      <c r="D66" t="str">
        <f>W11</f>
        <v xml:space="preserve">❶ </v>
      </c>
      <c r="G66" t="str">
        <f>Z11</f>
        <v xml:space="preserve">❷ </v>
      </c>
      <c r="J66" t="str">
        <f>AC11</f>
        <v xml:space="preserve">❸ </v>
      </c>
      <c r="M66" t="str">
        <f>AF11</f>
        <v xml:space="preserve">❹ </v>
      </c>
      <c r="X66" s="9">
        <f>IF(ISBLANK(W15),X15,W15*X15)+IF(ISBLANK(W16),X16,W16*X16)+IF(ISBLANK(W17),X17,W17*X17)+IF(ISBLANK(W18),X18,W18*X18)+IF(ISBLANK(W19),X19,W19*X19)+IF(ISBLANK(W20),X20,W20*X20)+IF(ISBLANK(W21),X21,W21*X21)+IF(ISBLANK(W22),X22,W22*X22)+IF(ISBLANK(W23),X23,W23*X23)+IF(ISBLANK(W24),X24,W24*X24)+IF(ISBLANK(W25),X25,W25*X25)+IF(ISBLANK(W26),X26,W26*X26)+IF(ISBLANK(W27),X27,W27*X27)+IF(ISBLANK(W28),X28,W28*X28)+IF(ISBLANK(W29),X29,W29*X29)+IF(ISBLANK(W30),X30,W30*X30)+IF(ISBLANK(W31),X31,W31*X31)+IF(ISBLANK(W32),X32,W32*X32)+IF(ISBLANK(W33),X33,W33*X33)+IF(ISBLANK(W34),X34,W34*X34)+IF(ISBLANK(W35),X35,W35*X35)+IF(ISBLANK(W36),X36,W36*X36)+IF(ISBLANK(W37),X37,W37*X37)+IF(ISBLANK(W38),X38,W38*X38)+IF(ISBLANK(W39),X39,W39*X39)+IF(ISBLANK(W40),X40,W40*X40)+IF(ISBLANK(W41),X41,W41*X41)+ IF(ISBLANK(W42),X42,W42*X42)+ IF(ISBLANK(W43),X43,W43*X43)+ IF(ISBLANK(W44),X44,W44*X44)+ IF(ISBLANK(W45),X45,W45*X45)+ IF(ISBLANK(W46),X46,W46*X46)+ IF(ISBLANK(W47),X47,W47*X47)+ IF(ISBLANK(W48),X48,W48*X48)+ IF(ISBLANK(W49),X49,W49*X49)+ IF(ISBLANK(W50),X50,W50*X50)+IF(ISBLANK(W51),X51,W51*X51)+IF(ISBLANK(W52),X52,W52*X52)+ IF(ISBLANK(W53),X53,W53*X53) +IF(ISBLANK(W54),X54,W54*X54) +IF(ISBLANK(W55),X55,W55*X55) +IF(ISBLANK(W56),X56,W56*X56) +IF(ISBLANK(W57),X57,W57*X57) +IF(ISBLANK(W58),X58,W58*X58) +IF(ISBLANK(W59),X59,W59*X59) +IF(ISBLANK(W60),X60,W60*X60) +IF(ISBLANK(W61),X61,W61*X61) +IF(ISBLANK(W62),X62,W62*X62) +IF(ISBLANK(W63),X63,W63*X63) +IF(ISBLANK(W64),X64,W64*X64)</f>
        <v>0.25</v>
      </c>
      <c r="AK66" s="1">
        <f>SUM(AK15:AK64)</f>
        <v>0.25</v>
      </c>
      <c r="AL66" s="1">
        <f>SUM(AL15:AL64)</f>
        <v>1</v>
      </c>
      <c r="AN66" s="1">
        <f>SUM(AN15:AN64)</f>
        <v>2.25</v>
      </c>
      <c r="AO66" s="1">
        <f>SUM(AO15:AO64)</f>
        <v>1</v>
      </c>
      <c r="AQ66" s="1">
        <f>SUM(AQ15:AQ64)</f>
        <v>0.625</v>
      </c>
      <c r="AR66" s="1">
        <f>SUM(AR15:AR64)</f>
        <v>1</v>
      </c>
      <c r="AT66" s="1">
        <f>SUM(AT15:AT64)</f>
        <v>0</v>
      </c>
      <c r="AU66" s="1">
        <f>SUM(AU15:AU64)</f>
        <v>0</v>
      </c>
    </row>
    <row r="67" ht="21" customHeight="1"/>
    <row r="68" ht="15.75" customHeight="1">
      <c r="U68" t="str">
        <f>U11</f>
        <v>Liste des Denrées</v>
      </c>
      <c r="W68" t="str">
        <f>W11</f>
        <v xml:space="preserve">❶ </v>
      </c>
      <c r="X68" t="str">
        <f>X11</f>
        <v>Préparation N°1</v>
      </c>
      <c r="Z68" t="str">
        <f>Z11</f>
        <v xml:space="preserve">❷ </v>
      </c>
      <c r="AA68" t="str">
        <f>AA11</f>
        <v>Préparation N°2</v>
      </c>
      <c r="AC68" t="str">
        <f>AC11</f>
        <v xml:space="preserve">❸ </v>
      </c>
      <c r="AD68" t="str">
        <f>AD11</f>
        <v>Garniture</v>
      </c>
      <c r="AF68" t="str">
        <f>AF11</f>
        <v xml:space="preserve">❹ </v>
      </c>
      <c r="AG68" t="str">
        <f>AG11</f>
        <v>Finition</v>
      </c>
      <c r="AI68" t="str">
        <f>AI11</f>
        <v>Denrées</v>
      </c>
    </row>
    <row r="69" ht="15" customHeight="1">
      <c r="B69">
        <v>10.71</v>
      </c>
      <c r="C69">
        <v>10.71</v>
      </c>
      <c r="D69">
        <v>7</v>
      </c>
      <c r="E69">
        <v>8</v>
      </c>
      <c r="F69">
        <v>10</v>
      </c>
      <c r="G69">
        <v>7</v>
      </c>
      <c r="H69">
        <v>8</v>
      </c>
      <c r="I69">
        <v>10</v>
      </c>
      <c r="J69">
        <v>7</v>
      </c>
      <c r="K69">
        <v>8</v>
      </c>
      <c r="L69">
        <v>10</v>
      </c>
      <c r="M69">
        <v>7</v>
      </c>
      <c r="N69">
        <v>8</v>
      </c>
      <c r="O69">
        <v>10</v>
      </c>
      <c r="P69">
        <v>16</v>
      </c>
      <c r="Q69">
        <v>8</v>
      </c>
      <c r="R69">
        <v>10.71</v>
      </c>
      <c r="T69">
        <v>11</v>
      </c>
      <c r="U69">
        <v>30</v>
      </c>
      <c r="V69">
        <v>11</v>
      </c>
      <c r="W69">
        <v>11</v>
      </c>
      <c r="X69">
        <v>11</v>
      </c>
      <c r="Y69">
        <v>11</v>
      </c>
      <c r="Z69">
        <v>11</v>
      </c>
      <c r="AA69">
        <v>11</v>
      </c>
      <c r="AB69">
        <v>11</v>
      </c>
      <c r="AC69">
        <v>11</v>
      </c>
      <c r="AD69">
        <v>11</v>
      </c>
      <c r="AE69">
        <v>11</v>
      </c>
      <c r="AF69">
        <v>11</v>
      </c>
      <c r="AG69">
        <v>11</v>
      </c>
      <c r="AH69">
        <v>11</v>
      </c>
      <c r="AI69">
        <v>15</v>
      </c>
      <c r="AJ69">
        <v>15</v>
      </c>
      <c r="AK69">
        <v>11</v>
      </c>
      <c r="AL69">
        <v>11</v>
      </c>
      <c r="AM69">
        <v>11</v>
      </c>
      <c r="AN69">
        <v>11</v>
      </c>
      <c r="AO69">
        <v>11</v>
      </c>
      <c r="AP69">
        <v>11</v>
      </c>
      <c r="AQ69">
        <v>11</v>
      </c>
      <c r="AR69">
        <v>11</v>
      </c>
      <c r="AS69">
        <v>11</v>
      </c>
      <c r="AT69">
        <v>11</v>
      </c>
      <c r="AU69">
        <v>11</v>
      </c>
      <c r="AV69">
        <v>11</v>
      </c>
    </row>
    <row r="70" ht="21" customHeight="1"/>
    <row r="71" ht="18" customHeight="1">
      <c r="U71" t="str">
        <v>Récap du Mode d'emploi  de la fiche recette</v>
      </c>
      <c r="Y71" t="str">
        <v>RÉCAP Mode d'emploi</v>
      </c>
    </row>
    <row r="72" ht="18" customHeight="1"/>
    <row r="73" ht="18" customHeight="1">
      <c r="Y73" t="str">
        <v>❶ SUR LA SECONDE FEUILLE DE SAISIE GÉNÉRALE</v>
      </c>
    </row>
    <row r="74" ht="18" customHeight="1">
      <c r="U74" t="str">
        <v>à saisir</v>
      </c>
      <c r="Z74" s="1" t="str">
        <v>colonnes T à AU</v>
      </c>
    </row>
    <row r="75" ht="18" customHeight="1">
      <c r="U75" t="str">
        <v xml:space="preserve">NOM DE VOTRE PLAT </v>
      </c>
      <c r="Z75" t="str">
        <v>Denrées</v>
      </c>
      <c r="AA75" t="str">
        <v>Nb d'unités</v>
      </c>
      <c r="AB75" t="str">
        <v>Poids Unitaire en Kg</v>
      </c>
      <c r="AC75" t="str">
        <v>Quoi Texte</v>
      </c>
    </row>
    <row r="76" ht="18" customHeight="1">
      <c r="U76" t="str">
        <v>Auteur &gt;</v>
      </c>
      <c r="V76" t="str">
        <v>Saisissez VOTRE NOM</v>
      </c>
    </row>
    <row r="77" ht="18" customHeight="1">
      <c r="U77" t="str">
        <v>Saisissez l'intitulé des composantes de la recette</v>
      </c>
      <c r="Y77" t="str">
        <v>❷  SUR LA PREMIERE FEUILLE A IMPRIMER</v>
      </c>
    </row>
    <row r="78" ht="18" customHeight="1">
      <c r="U78" t="str">
        <v>Renommez</v>
      </c>
      <c r="V78" t="str">
        <v>Ligne</v>
      </c>
      <c r="W78" t="str">
        <v>Colonne</v>
      </c>
      <c r="Z78" s="1" t="str">
        <v>colonnes A à R</v>
      </c>
    </row>
    <row r="79" ht="18" customHeight="1">
      <c r="U79" t="str">
        <v>❶ Préparation N°1</v>
      </c>
      <c r="V79">
        <f>ROW(X11)</f>
        <v>11</v>
      </c>
      <c r="W79" t="str">
        <f>X10</f>
        <v>X</v>
      </c>
      <c r="Z79" t="str">
        <v>❻ Votre référence et Quoi ?</v>
      </c>
    </row>
    <row r="80" ht="18" customHeight="1">
      <c r="U80" t="str">
        <v>❷ Préparation N°2</v>
      </c>
      <c r="V80">
        <f>ROW(X11)</f>
        <v>11</v>
      </c>
      <c r="W80" t="str">
        <f>AA10</f>
        <v>AA</v>
      </c>
      <c r="Z80" s="2">
        <v>100</v>
      </c>
      <c r="AA80" s="2" t="str">
        <v>portions</v>
      </c>
    </row>
    <row r="81" ht="18" customHeight="1">
      <c r="U81" t="str">
        <v>❸ Garniture</v>
      </c>
      <c r="V81">
        <f>ROW(X11)</f>
        <v>11</v>
      </c>
      <c r="W81" t="str">
        <f>AD10</f>
        <v>AD</v>
      </c>
      <c r="Z81" s="1" t="str">
        <v>❼ Dupliquer pour</v>
      </c>
    </row>
    <row r="82" ht="18" customHeight="1">
      <c r="U82" t="str">
        <v>❹ Finition</v>
      </c>
      <c r="V82">
        <f>ROW(X11)</f>
        <v>11</v>
      </c>
      <c r="W82" t="str">
        <f>AG10</f>
        <v>AG</v>
      </c>
      <c r="Z82" s="2">
        <v>20</v>
      </c>
      <c r="AA82" s="2" t="str">
        <f>+AA80</f>
        <v>portions</v>
      </c>
    </row>
    <row r="83" ht="18" customHeight="1">
      <c r="U83" t="str">
        <v>à saisir</v>
      </c>
    </row>
    <row r="84" ht="18" customHeight="1">
      <c r="U84" t="str">
        <v>① Liste des Denrées</v>
      </c>
      <c r="V84" t="str">
        <v>colonne &gt;</v>
      </c>
      <c r="W84" t="str">
        <f>U10</f>
        <v>U</v>
      </c>
    </row>
    <row r="85" ht="18" customHeight="1">
      <c r="U85" t="str">
        <v>② Code produit (facultatif)</v>
      </c>
      <c r="V85" t="str">
        <v>colonne &gt;</v>
      </c>
      <c r="W85" t="str">
        <f>T10</f>
        <v>T</v>
      </c>
    </row>
    <row r="86" ht="18" customHeight="1">
      <c r="U86" t="str">
        <v>③ Poids Unitaire en Kg</v>
      </c>
    </row>
    <row r="87" ht="18" customHeight="1">
      <c r="U87" t="str">
        <v>④ Nb d'unités</v>
      </c>
    </row>
    <row r="88" ht="18" customHeight="1">
      <c r="U88" t="str">
        <v>⑤ Quoi Texte</v>
      </c>
    </row>
    <row r="89" ht="18" customHeight="1">
      <c r="U89" t="str">
        <v>Exemple</v>
      </c>
    </row>
    <row r="90" ht="18" customHeight="1">
      <c r="U90" t="str">
        <v>④</v>
      </c>
      <c r="V90" t="str">
        <v>③</v>
      </c>
      <c r="W90" t="str">
        <v>⑤</v>
      </c>
    </row>
    <row r="91" ht="18" customHeight="1">
      <c r="U91" t="str">
        <v>Nb d'unités</v>
      </c>
      <c r="V91" t="str">
        <v>Poids Unitaire en Kg</v>
      </c>
      <c r="W91" t="str">
        <v>Quoi Texte</v>
      </c>
    </row>
    <row r="92" ht="18" customHeight="1"/>
    <row r="93" ht="18" customHeight="1">
      <c r="U93" t="str">
        <v>œufs liquides</v>
      </c>
    </row>
    <row r="94" ht="18" customHeight="1">
      <c r="V94" s="11">
        <v>0.15</v>
      </c>
    </row>
    <row r="95" ht="18" customHeight="1">
      <c r="U95" t="str">
        <v>jaunes d'œufs</v>
      </c>
    </row>
    <row r="96" ht="18" customHeight="1">
      <c r="U96" s="12">
        <v>3</v>
      </c>
      <c r="V96" s="11">
        <v>0.02</v>
      </c>
      <c r="W96" s="11" t="str">
        <v>jaunes</v>
      </c>
    </row>
    <row r="97" ht="18" customHeight="1">
      <c r="U97" t="str">
        <v>œufs coquille</v>
      </c>
    </row>
    <row r="98" ht="18" customHeight="1">
      <c r="U98" s="12">
        <v>5</v>
      </c>
      <c r="W98" s="11" t="str">
        <v>œufs</v>
      </c>
    </row>
    <row r="99" ht="18" customHeight="1">
      <c r="V99" t="str">
        <v>Ligne</v>
      </c>
      <c r="W99" t="str">
        <v>Colonne</v>
      </c>
    </row>
    <row r="100" ht="18" customHeight="1">
      <c r="U100" t="str">
        <v>❺ Poids Auteur</v>
      </c>
      <c r="V100">
        <f>ROW(B9)</f>
        <v>9</v>
      </c>
      <c r="W100" t="str">
        <f>B2</f>
        <v>B</v>
      </c>
    </row>
    <row r="101" ht="18" customHeight="1">
      <c r="U101" t="str">
        <v>❻ Votre référence et Quoi ?</v>
      </c>
      <c r="V101">
        <f>ROW(B7)</f>
        <v>7</v>
      </c>
      <c r="W101" t="str">
        <f>B2</f>
        <v>B</v>
      </c>
    </row>
    <row r="102" ht="18" customHeight="1">
      <c r="U102" t="str">
        <v>soit vous saisissez le total ❺ dans la cellule ❻ ou mettez les 2 cellules en liaison en liaison  =</v>
      </c>
    </row>
    <row r="103" ht="18" customHeight="1"/>
    <row r="104" ht="18" customHeight="1"/>
    <row r="105" ht="18" customHeight="1">
      <c r="U105" s="9">
        <v>9.75</v>
      </c>
      <c r="V105" s="2" t="str">
        <v>Kg</v>
      </c>
    </row>
    <row r="106" ht="18" customHeight="1">
      <c r="U106" t="str">
        <v>soit vous faites le choix de dupliquer la recette à partir d'une denrée Exemple poids de farine</v>
      </c>
    </row>
    <row r="107" ht="18" customHeight="1"/>
    <row r="108" ht="18" customHeight="1">
      <c r="U108" t="str">
        <v>soit vous faites le choix de dupliquer la recette à partir d'un nombre de couverts de portions de plaques ou autre</v>
      </c>
    </row>
    <row r="109" ht="18" customHeight="1"/>
    <row r="110" ht="18" customHeight="1">
      <c r="U110" s="2">
        <v>16</v>
      </c>
      <c r="V110" s="2" t="str">
        <v>Portions</v>
      </c>
    </row>
    <row r="111" ht="18" customHeight="1">
      <c r="U111" t="str">
        <v>Vos références : Exemple</v>
      </c>
    </row>
    <row r="112" ht="18" customHeight="1">
      <c r="U112" s="2">
        <v>2</v>
      </c>
      <c r="V112" s="2" t="str">
        <v>grilles 60X40</v>
      </c>
    </row>
    <row r="113" ht="18" customHeight="1">
      <c r="U113" s="2">
        <v>24</v>
      </c>
      <c r="V113" s="2" t="str">
        <v>Macarons</v>
      </c>
    </row>
    <row r="114" ht="18" customHeight="1">
      <c r="U114" t="str">
        <v>Quoi  cuillères à café = C à C- cuillère potage = C à P - œufs -blancs - jaunes - pincées - sachets - grappes etc…</v>
      </c>
    </row>
    <row r="115" ht="18" customHeight="1"/>
    <row r="116" ht="18" customHeight="1"/>
    <row r="117" ht="18" customHeight="1">
      <c r="U117" s="1" t="str">
        <v>❼  à Dupliquer pour</v>
      </c>
    </row>
    <row r="118" ht="18" customHeight="1">
      <c r="U118" t="str">
        <v>a vous de saisir ce que vous voulez</v>
      </c>
    </row>
    <row r="119" ht="18" customHeight="1">
      <c r="U119" t="str">
        <v>vous avez une  Aide à la décision</v>
      </c>
    </row>
    <row r="120" ht="18" customHeight="1">
      <c r="U120" t="str">
        <v>Nb de portions</v>
      </c>
      <c r="V120" t="str">
        <v xml:space="preserve">Poids portion </v>
      </c>
      <c r="W120" t="str">
        <v>Total</v>
      </c>
    </row>
    <row r="121" ht="18" customHeight="1">
      <c r="U121" s="2">
        <v>150</v>
      </c>
      <c r="V121" s="15">
        <v>0.25</v>
      </c>
      <c r="W121" s="9">
        <f>V121*U121</f>
        <v>37.5</v>
      </c>
    </row>
    <row r="122" ht="18" customHeight="1">
      <c r="W122" s="1" t="str">
        <v>saisissez le total dans la cellule  ❼</v>
      </c>
    </row>
    <row r="123" ht="18" customHeight="1">
      <c r="U123" t="str">
        <v>Actualisez vos PRIX</v>
      </c>
      <c r="V123" t="str">
        <v>Ligne</v>
      </c>
      <c r="W123" t="str">
        <v>Colonne</v>
      </c>
    </row>
    <row r="124" ht="18" customHeight="1">
      <c r="V124">
        <f>ROW(V13)</f>
        <v>13</v>
      </c>
      <c r="W124" t="str">
        <f>+V10</f>
        <v>V</v>
      </c>
    </row>
    <row r="125" ht="18" customHeight="1">
      <c r="U125" t="str">
        <v>⑥ Prix U HT</v>
      </c>
      <c r="V125" s="5">
        <v>16.8</v>
      </c>
    </row>
    <row r="126" ht="18" customHeight="1">
      <c r="U126" t="str">
        <v>Nous sommes le :</v>
      </c>
      <c r="V126" s="13">
        <f>TODAY()</f>
        <v>44595</v>
      </c>
    </row>
    <row r="127" ht="18" customHeight="1">
      <c r="U127" t="str">
        <v>EN OPTION vous pouvez obtenir le Poids recette pour 1 Kg fini</v>
      </c>
      <c r="V127" t="str">
        <v>Ligne</v>
      </c>
      <c r="W127" t="str">
        <v>Colonne</v>
      </c>
    </row>
    <row r="128" ht="18" customHeight="1">
      <c r="V128">
        <f>ROW(AL14)</f>
        <v>14</v>
      </c>
      <c r="W128" t="str">
        <f>AL10</f>
        <v>AL</v>
      </c>
    </row>
    <row r="129" ht="18" customHeight="1">
      <c r="U129" t="str">
        <v>Mais rien ne vous empêche de saisir une autre valeur dans les cellules fond jaune</v>
      </c>
      <c r="V129">
        <f>ROW(AL14)</f>
        <v>14</v>
      </c>
      <c r="W129" t="str">
        <f>AO10</f>
        <v>AO</v>
      </c>
    </row>
    <row r="130" ht="18" customHeight="1">
      <c r="V130">
        <f>ROW(AL14)</f>
        <v>14</v>
      </c>
      <c r="W130" t="str">
        <f>AR10</f>
        <v>AR</v>
      </c>
    </row>
    <row r="131" ht="18" customHeight="1">
      <c r="V131">
        <f>ROW(AL14)</f>
        <v>14</v>
      </c>
      <c r="W131" t="str">
        <f>AU10</f>
        <v>AU</v>
      </c>
    </row>
    <row r="132" ht="18" customHeight="1">
      <c r="V132" s="3">
        <v>2.7</v>
      </c>
    </row>
    <row r="133" ht="18" customHeight="1">
      <c r="U133" t="str">
        <v>Eh voila c'est pas bien compliqué . A vous de faire évoluer ce document et d'en faire profiter vos collègues ou amis</v>
      </c>
    </row>
    <row r="134" ht="18" customHeight="1"/>
    <row r="135" ht="18" customHeight="1">
      <c r="U135">
        <v>30</v>
      </c>
      <c r="V135">
        <v>11</v>
      </c>
      <c r="W135">
        <v>11</v>
      </c>
    </row>
    <row r="136">
      <c r="AW136" t="str">
        <v>Fin</v>
      </c>
    </row>
  </sheetData>
  <mergeCells count="128">
    <mergeCell ref="P4:Q4"/>
    <mergeCell ref="D11:F12"/>
    <mergeCell ref="G11:I12"/>
    <mergeCell ref="J11:L12"/>
    <mergeCell ref="M11:O12"/>
    <mergeCell ref="D13:D14"/>
    <mergeCell ref="E13:E14"/>
    <mergeCell ref="F13:F14"/>
    <mergeCell ref="G13:G14"/>
    <mergeCell ref="H13:H14"/>
    <mergeCell ref="X11:Y11"/>
    <mergeCell ref="AA11:AB11"/>
    <mergeCell ref="AD11:AE11"/>
    <mergeCell ref="AG11:AH11"/>
    <mergeCell ref="I13:I14"/>
    <mergeCell ref="J13:J14"/>
    <mergeCell ref="K13:K14"/>
    <mergeCell ref="L13:L14"/>
    <mergeCell ref="M13:M14"/>
    <mergeCell ref="N13:N14"/>
    <mergeCell ref="O13:O14"/>
    <mergeCell ref="V13:V14"/>
    <mergeCell ref="W13:W14"/>
    <mergeCell ref="X13:X14"/>
    <mergeCell ref="Y13:Y14"/>
    <mergeCell ref="Z13:Z14"/>
    <mergeCell ref="AN11:AP11"/>
    <mergeCell ref="AQ11:AS11"/>
    <mergeCell ref="AT11:AV11"/>
    <mergeCell ref="AI12:AJ12"/>
    <mergeCell ref="AI11:AJ11"/>
    <mergeCell ref="AK11:AM11"/>
    <mergeCell ref="AA13:AA14"/>
    <mergeCell ref="AB13:AB14"/>
    <mergeCell ref="AC13:AC14"/>
    <mergeCell ref="AD13:AD14"/>
    <mergeCell ref="AE13:AE14"/>
    <mergeCell ref="AF13:AF14"/>
    <mergeCell ref="AI18:AJ18"/>
    <mergeCell ref="AI19:AJ19"/>
    <mergeCell ref="AI20:AJ20"/>
    <mergeCell ref="AI21:AJ21"/>
    <mergeCell ref="AI22:AJ22"/>
    <mergeCell ref="AI23:AJ23"/>
    <mergeCell ref="AG13:AG14"/>
    <mergeCell ref="AH13:AH14"/>
    <mergeCell ref="AI14:AJ14"/>
    <mergeCell ref="AI15:AJ15"/>
    <mergeCell ref="AI16:AJ16"/>
    <mergeCell ref="AI17:AJ17"/>
    <mergeCell ref="AI30:AJ30"/>
    <mergeCell ref="AI31:AJ31"/>
    <mergeCell ref="AI32:AJ32"/>
    <mergeCell ref="AI33:AJ33"/>
    <mergeCell ref="AI34:AJ34"/>
    <mergeCell ref="AI35:AJ35"/>
    <mergeCell ref="AI24:AJ24"/>
    <mergeCell ref="AI25:AJ25"/>
    <mergeCell ref="AI26:AJ26"/>
    <mergeCell ref="AI27:AJ27"/>
    <mergeCell ref="AI28:AJ28"/>
    <mergeCell ref="AI29:AJ29"/>
    <mergeCell ref="AI42:AJ42"/>
    <mergeCell ref="AI43:AJ43"/>
    <mergeCell ref="AI44:AJ44"/>
    <mergeCell ref="AI45:AJ45"/>
    <mergeCell ref="AI46:AJ46"/>
    <mergeCell ref="AI47:AJ47"/>
    <mergeCell ref="AI36:AJ36"/>
    <mergeCell ref="AI37:AJ37"/>
    <mergeCell ref="AI38:AJ38"/>
    <mergeCell ref="AI39:AJ39"/>
    <mergeCell ref="AI40:AJ40"/>
    <mergeCell ref="AI41:AJ41"/>
    <mergeCell ref="AI54:AJ54"/>
    <mergeCell ref="AI55:AJ55"/>
    <mergeCell ref="AI56:AJ56"/>
    <mergeCell ref="AI57:AJ57"/>
    <mergeCell ref="AI58:AJ58"/>
    <mergeCell ref="AI59:AJ59"/>
    <mergeCell ref="AI48:AJ48"/>
    <mergeCell ref="AI49:AJ49"/>
    <mergeCell ref="AI50:AJ50"/>
    <mergeCell ref="AI51:AJ51"/>
    <mergeCell ref="AI52:AJ52"/>
    <mergeCell ref="AI53:AJ53"/>
    <mergeCell ref="AI60:AJ60"/>
    <mergeCell ref="AI61:AJ61"/>
    <mergeCell ref="AI62:AJ62"/>
    <mergeCell ref="AI63:AJ63"/>
    <mergeCell ref="AI64:AJ64"/>
    <mergeCell ref="D66:F67"/>
    <mergeCell ref="G66:G67"/>
    <mergeCell ref="J66:J67"/>
    <mergeCell ref="M66:M67"/>
    <mergeCell ref="AI68:AJ68"/>
    <mergeCell ref="U71:W73"/>
    <mergeCell ref="U74:W74"/>
    <mergeCell ref="U75:W75"/>
    <mergeCell ref="U77:W77"/>
    <mergeCell ref="Y71:AD71"/>
    <mergeCell ref="Z75:Z76"/>
    <mergeCell ref="AA75:AA76"/>
    <mergeCell ref="AB75:AB76"/>
    <mergeCell ref="AC75:AC76"/>
    <mergeCell ref="U127:U128"/>
    <mergeCell ref="U129:U132"/>
    <mergeCell ref="U133:W134"/>
    <mergeCell ref="U118:W118"/>
    <mergeCell ref="U119:W119"/>
    <mergeCell ref="V126:W126"/>
    <mergeCell ref="A5:A69"/>
    <mergeCell ref="U83:W83"/>
    <mergeCell ref="U91:U92"/>
    <mergeCell ref="V91:V92"/>
    <mergeCell ref="W91:W92"/>
    <mergeCell ref="U93:W93"/>
    <mergeCell ref="U95:W95"/>
    <mergeCell ref="U102:W104"/>
    <mergeCell ref="U106:W107"/>
    <mergeCell ref="U108:W109"/>
    <mergeCell ref="W112:W113"/>
    <mergeCell ref="G7:I7"/>
    <mergeCell ref="B66:C67"/>
    <mergeCell ref="T13:T14"/>
    <mergeCell ref="P10:R10"/>
    <mergeCell ref="U97:W97"/>
    <mergeCell ref="U114:W116"/>
  </mergeCells>
  <pageMargins left="0.5118110236220472" right="0.5118110236220472" top="0.35433070866141736" bottom="0.35433070866141736" header="0.31496062992125984" footer="0.31496062992125984"/>
  <ignoredErrors>
    <ignoredError numberStoredAsText="1" sqref="A1:AW136"/>
  </ignoredErrors>
</worksheet>
</file>

<file path=xl/worksheets/sheet5.xml><?xml version="1.0" encoding="utf-8"?>
<worksheet xmlns="http://schemas.openxmlformats.org/spreadsheetml/2006/main" xmlns:r="http://schemas.openxmlformats.org/officeDocument/2006/relationships">
  <dimension ref="A1:AY136"/>
  <sheetViews>
    <sheetView workbookViewId="0" rightToLeft="0"/>
  </sheetViews>
  <cols>
    <col min="1" max="1" customWidth="1" width="3.42578125"/>
    <col min="2" max="2" customWidth="1" width="11.5703125"/>
    <col min="3" max="3" customWidth="1" width="11.5703125"/>
    <col min="4" max="4" customWidth="1" width="7.7109375"/>
    <col min="5" max="5" customWidth="1" width="8.7109375"/>
    <col min="6" max="6" customWidth="1" width="10.7109375"/>
    <col min="7" max="7" customWidth="1" width="7.7109375"/>
    <col min="8" max="8" customWidth="1" width="8.7109375"/>
    <col min="9" max="9" customWidth="1" width="10.7109375"/>
    <col min="10" max="10" customWidth="1" width="7.7109375"/>
    <col min="11" max="11" customWidth="1" width="8.7109375"/>
    <col min="12" max="12" customWidth="1" width="10.7109375"/>
    <col min="13" max="13" customWidth="1" width="7.7109375"/>
    <col min="14" max="14" customWidth="1" width="8.7109375"/>
    <col min="15" max="15" customWidth="1" width="10.7109375"/>
    <col min="16" max="16" customWidth="1" width="16.7109375"/>
    <col min="17" max="17" customWidth="1" width="8.7109375"/>
    <col min="18" max="18" customWidth="1" width="11.5703125"/>
    <col min="19" max="19" customWidth="1" width="3.140625"/>
    <col min="20" max="20" customWidth="1" width="40.7109375"/>
    <col min="21" max="21" customWidth="1" width="40.7109375"/>
    <col min="22" max="22" customWidth="1" width="2.5703125"/>
    <col min="23" max="23" customWidth="1" width="11.7109375"/>
    <col min="24" max="24" customWidth="1" width="30.7109375"/>
    <col min="25" max="25" customWidth="1" width="11.7109375"/>
    <col min="26" max="26" customWidth="1" width="11.7109375"/>
    <col min="27" max="27" customWidth="1" width="11.7109375"/>
    <col min="28" max="28" customWidth="1" width="11.7109375"/>
    <col min="29" max="29" customWidth="1" width="11.7109375"/>
    <col min="30" max="30" customWidth="1" width="11.7109375"/>
    <col min="31" max="31" customWidth="1" width="11.7109375"/>
    <col min="32" max="32" customWidth="1" width="11.7109375"/>
    <col min="33" max="33" customWidth="1" width="11.7109375"/>
    <col min="34" max="34" customWidth="1" width="11.7109375"/>
    <col min="35" max="35" customWidth="1" width="11.7109375"/>
    <col min="36" max="36" customWidth="1" width="11.7109375"/>
    <col min="37" max="37" customWidth="1" width="11.7109375"/>
    <col min="38" max="38" customWidth="1" width="15.7109375"/>
    <col min="39" max="39" customWidth="1" width="15.7109375"/>
    <col min="40" max="40" customWidth="1" width="11.7109375"/>
    <col min="41" max="41" customWidth="1" width="11.7109375"/>
    <col min="42" max="42" customWidth="1" width="9.85546875"/>
    <col min="43" max="43" customWidth="1" width="11.7109375"/>
    <col min="44" max="44" customWidth="1" width="11.7109375"/>
    <col min="45" max="45" customWidth="1" width="11.7109375"/>
    <col min="46" max="46" customWidth="1" width="11.7109375"/>
    <col min="47" max="47" customWidth="1" width="11.7109375"/>
    <col min="48" max="48" customWidth="1" width="11.7109375"/>
    <col min="49" max="49" customWidth="1" width="11.7109375"/>
    <col min="50" max="50" customWidth="1" width="11.7109375"/>
    <col min="51" max="51" customWidth="1" width="11.710937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ht="24" customHeight="1">
      <c r="A1" t="str">
        <v>?</v>
      </c>
      <c r="B1" s="5" t="str">
        <v>AVANT de saisir quoique ce soit dans une cellule vérifiez bien qu'il n'y ait pas de formule en cliquant dessus</v>
      </c>
      <c r="R1" t="str">
        <v>?</v>
      </c>
      <c r="S1" s="9">
        <f>CELL("largeur",S1)</f>
        <v>2</v>
      </c>
      <c r="W1" t="str">
        <v>?</v>
      </c>
      <c r="X1" s="5" t="str">
        <v>AVANT de saisir quoique ce soit dans une cellule vérifiez bien qu'il n'y ait pas de formule en cliquant dessus</v>
      </c>
      <c r="AX1" s="5" t="str">
        <v>AVANT de saisir quoique ce soit dans une cellule vérifiez bien qu'il n'y ait pas de formule en cliquant dessus</v>
      </c>
      <c r="AY1" t="str">
        <v>?</v>
      </c>
    </row>
    <row r="2" ht="15.75" customHeight="1">
      <c r="B2" t="str">
        <f>LEFT(ADDRESS(1,COLUMN(),4),LEN(ADDRESS(1,COLUMN(),4))-1)</f>
        <v>B</v>
      </c>
    </row>
    <row r="3" ht="15.75" customHeight="1"/>
    <row r="4" ht="28.5" customHeight="1">
      <c r="A4" t="str">
        <v>ICI</v>
      </c>
      <c r="B4" t="str">
        <v>NOM DE VOTRE PLAT ICI         Modèle FF.1.A 2022- Recette au poids 50 lignes</v>
      </c>
      <c r="P4" t="str">
        <v>Porc</v>
      </c>
      <c r="R4" s="2" t="str">
        <v>021</v>
      </c>
      <c r="T4" t="str">
        <v>Pourquoi modifier texte et quantités avec ce tableau ? Pour conserver la recette originale de l'Auteur et pour vérification en cas d'erreur de saisie</v>
      </c>
      <c r="V4" t="str">
        <v>.</v>
      </c>
      <c r="W4" t="str">
        <v>TABLEAU DE SAISIE MODÈLE B</v>
      </c>
    </row>
    <row r="5" ht="28.5" customHeight="1">
      <c r="B5" s="13" t="str">
        <v>Auteur &gt;</v>
      </c>
      <c r="C5" s="13" t="str">
        <v>Saisissez VOTRE NOM ou Autre</v>
      </c>
      <c r="V5" t="str">
        <v>.</v>
      </c>
    </row>
    <row r="6" ht="28.5" customHeight="1">
      <c r="B6" t="str">
        <v>❻ Votre référence et Quoi ?</v>
      </c>
      <c r="T6" t="str">
        <f>LEFT(ADDRESS(1,COLUMN(),4),LEN(ADDRESS(1,COLUMN(),4))-1)</f>
        <v>T</v>
      </c>
      <c r="U6" t="str">
        <f>LEFT(ADDRESS(1,COLUMN(),4),LEN(ADDRESS(1,COLUMN(),4))-1)</f>
        <v>U</v>
      </c>
    </row>
    <row r="7" ht="28.5" customHeight="1">
      <c r="B7" s="9">
        <v>9.75</v>
      </c>
      <c r="C7" s="2" t="str">
        <v>Kg</v>
      </c>
      <c r="G7" t="str">
        <v xml:space="preserve"> Aide à la décision</v>
      </c>
      <c r="O7" s="1" t="str">
        <v>❼ Dupliquer pour</v>
      </c>
      <c r="P7" s="1">
        <v>9.75</v>
      </c>
      <c r="Q7" s="2" t="str">
        <f>C7</f>
        <v>Kg</v>
      </c>
      <c r="T7" t="str">
        <v>① Liste des Denrées</v>
      </c>
    </row>
    <row r="8" ht="28.5" customHeight="1">
      <c r="G8" t="str">
        <v>Nb de portions</v>
      </c>
      <c r="H8" t="str">
        <v xml:space="preserve">Poids portion </v>
      </c>
      <c r="I8" t="str">
        <v>Total</v>
      </c>
      <c r="T8" t="str">
        <v>Lorsque vous copiez/collez du texte récupéré sur le net ou autre documents vous avez souvent des informations qui ne vous conviennent pas pour vos fiches recettes ALORS</v>
      </c>
      <c r="W8" t="str">
        <v>Mode d'emploi colonne U  ligne 71</v>
      </c>
    </row>
    <row r="9" ht="30.75" customHeight="1">
      <c r="B9" s="14">
        <f>SUM(AN66,AQ66,AT66,AW66)</f>
        <v>3.125</v>
      </c>
      <c r="C9" t="str">
        <v>❺ Poids Auteur</v>
      </c>
      <c r="G9" s="2">
        <v>150</v>
      </c>
      <c r="H9" s="15">
        <v>0.25</v>
      </c>
      <c r="I9" s="1">
        <f>H9*G9</f>
        <v>37.5</v>
      </c>
      <c r="V9" t="str">
        <v>.</v>
      </c>
      <c r="W9" t="str">
        <v>Sur le tableau précédent ne saisir que : le NOM DE VOTRE PLAT . La famille et un code pour cette fiche . VOTRE NOM ou Autre . Votre référence ❻ . à Dupliquer pour ❼  et le  Coeff de vente  ⑥</v>
      </c>
    </row>
    <row r="10" ht="18" customHeight="1">
      <c r="O10" t="str">
        <v>Prix remis à jour le :</v>
      </c>
      <c r="P10" s="13">
        <v>42333</v>
      </c>
      <c r="T10" t="str">
        <v>Dans la colonne T collez ce que vous avez copié sur le net ou ailleurs</v>
      </c>
      <c r="V10" t="str">
        <v>.</v>
      </c>
      <c r="W10" t="str">
        <f>LEFT(ADDRESS(1,COLUMN(),4),LEN(ADDRESS(1,COLUMN(),4))-1)</f>
        <v>W</v>
      </c>
      <c r="X10" t="str">
        <f>LEFT(ADDRESS(1,COLUMN(),4),LEN(ADDRESS(1,COLUMN(),4))-1)</f>
        <v>X</v>
      </c>
      <c r="Y10" t="str">
        <f>LEFT(ADDRESS(1,COLUMN(),4),LEN(ADDRESS(1,COLUMN(),4))-1)</f>
        <v>Y</v>
      </c>
      <c r="AA10" t="str">
        <f>LEFT(ADDRESS(1,COLUMN(),4),LEN(ADDRESS(1,COLUMN(),4))-1)</f>
        <v>AA</v>
      </c>
      <c r="AD10" t="str">
        <f>LEFT(ADDRESS(1,COLUMN(),4),LEN(ADDRESS(1,COLUMN(),4))-1)</f>
        <v>AD</v>
      </c>
      <c r="AG10" t="str">
        <f>LEFT(ADDRESS(1,COLUMN(),4),LEN(ADDRESS(1,COLUMN(),4))-1)</f>
        <v>AG</v>
      </c>
      <c r="AJ10" t="str">
        <f>LEFT(ADDRESS(1,COLUMN(),4),LEN(ADDRESS(1,COLUMN(),4))-1)</f>
        <v>AJ</v>
      </c>
      <c r="AO10" t="str">
        <f>LEFT(ADDRESS(1,COLUMN(),4),LEN(ADDRESS(1,COLUMN(),4))-1)</f>
        <v>AO</v>
      </c>
      <c r="AR10" t="str">
        <f>LEFT(ADDRESS(1,COLUMN(),4),LEN(ADDRESS(1,COLUMN(),4))-1)</f>
        <v>AR</v>
      </c>
      <c r="AU10" t="str">
        <f>LEFT(ADDRESS(1,COLUMN(),4),LEN(ADDRESS(1,COLUMN(),4))-1)</f>
        <v>AU</v>
      </c>
      <c r="AX10" t="str">
        <f>LEFT(ADDRESS(1,COLUMN(),4),LEN(ADDRESS(1,COLUMN(),4))-1)</f>
        <v>AX</v>
      </c>
    </row>
    <row r="11" ht="30" customHeight="1">
      <c r="D11" t="str">
        <f>AA11</f>
        <v>Préparation N°1</v>
      </c>
      <c r="G11" t="str">
        <f>AD11</f>
        <v>Préparation N°2</v>
      </c>
      <c r="J11" t="str">
        <f>AG11</f>
        <v>Garniture</v>
      </c>
      <c r="M11" t="str">
        <f>AJ11</f>
        <v>Finition</v>
      </c>
      <c r="T11" t="str">
        <v>Collage spécial VALEURS</v>
      </c>
      <c r="V11" t="str">
        <v>.</v>
      </c>
      <c r="X11" t="str">
        <v>Liste des Denrées</v>
      </c>
      <c r="Z11" t="str">
        <v xml:space="preserve">❶ </v>
      </c>
      <c r="AA11" t="str">
        <v>Préparation N°1</v>
      </c>
      <c r="AC11" t="str">
        <v xml:space="preserve">❷ </v>
      </c>
      <c r="AD11" t="str">
        <v>Préparation N°2</v>
      </c>
      <c r="AF11" t="str">
        <v xml:space="preserve">❸ </v>
      </c>
      <c r="AG11" t="str">
        <v>Garniture</v>
      </c>
      <c r="AI11" t="str">
        <v xml:space="preserve">❹ </v>
      </c>
      <c r="AJ11" t="str">
        <v>Finition</v>
      </c>
      <c r="AL11" t="str">
        <v>Denrées</v>
      </c>
      <c r="AN11" t="str">
        <f>AA11</f>
        <v>Préparation N°1</v>
      </c>
      <c r="AQ11" t="str">
        <f>AD11</f>
        <v>Préparation N°2</v>
      </c>
      <c r="AT11" t="str">
        <f>AG11</f>
        <v>Garniture</v>
      </c>
      <c r="AW11" t="str">
        <f>AJ11</f>
        <v>Finition</v>
      </c>
    </row>
    <row r="12" ht="21" customHeight="1">
      <c r="Q12" t="str">
        <v>Coût denrées</v>
      </c>
      <c r="R12" s="16">
        <f>SUM(R15:R64)</f>
        <v>42</v>
      </c>
      <c r="T12" t="str">
        <v>DANS LA COLONNE U saisissez le texte de remplacement</v>
      </c>
      <c r="V12" t="str">
        <v>.</v>
      </c>
      <c r="Z12" t="str">
        <v>④</v>
      </c>
      <c r="AA12" t="str">
        <v>③</v>
      </c>
      <c r="AB12" t="str">
        <v>⑤</v>
      </c>
      <c r="AC12" t="str">
        <v>④</v>
      </c>
      <c r="AD12" t="str">
        <v>③</v>
      </c>
      <c r="AE12" t="str">
        <v>⑤</v>
      </c>
      <c r="AF12" t="str">
        <v>④</v>
      </c>
      <c r="AG12" t="str">
        <v>③</v>
      </c>
      <c r="AH12" t="str">
        <v>⑤</v>
      </c>
      <c r="AI12" t="str">
        <v>④</v>
      </c>
      <c r="AJ12" t="str">
        <v>③</v>
      </c>
      <c r="AK12" t="str">
        <v>⑤</v>
      </c>
      <c r="AO12" s="2" t="str">
        <v>Portions</v>
      </c>
      <c r="AR12" s="2" t="str">
        <v>Portions</v>
      </c>
      <c r="AU12" s="2" t="str">
        <v>Portions</v>
      </c>
      <c r="AX12" s="2" t="str">
        <v>Portions</v>
      </c>
    </row>
    <row r="13" ht="23.25" customHeight="1">
      <c r="D13" t="str">
        <v>Nb d'unités</v>
      </c>
      <c r="E13" t="str">
        <v>Quoi</v>
      </c>
      <c r="F13" s="10" t="str">
        <v>Poids BRUTS</v>
      </c>
      <c r="G13" t="str">
        <v>Nb d'unités</v>
      </c>
      <c r="H13" t="str">
        <v>Quoi</v>
      </c>
      <c r="I13" s="10" t="str">
        <v>Poids BRUTS</v>
      </c>
      <c r="J13" t="str">
        <v>Nb d'unités</v>
      </c>
      <c r="K13" t="str">
        <v>Quoi</v>
      </c>
      <c r="L13" s="10" t="str">
        <v>Poids BRUTS</v>
      </c>
      <c r="M13" t="str">
        <v>Nb d'unités</v>
      </c>
      <c r="N13" t="str">
        <v>Quoi</v>
      </c>
      <c r="O13" s="10" t="str">
        <v>Poids BRUTS</v>
      </c>
      <c r="Q13" t="str">
        <v>⑦ Coeff de vente</v>
      </c>
      <c r="R13">
        <v>2.5</v>
      </c>
      <c r="T13" t="str">
        <v>ou ne saisissez rien dans la colonne U</v>
      </c>
      <c r="V13" t="str">
        <v>.</v>
      </c>
      <c r="W13" t="str">
        <v>② Code produit</v>
      </c>
      <c r="Y13" t="str">
        <v>⑥ Prix U HT</v>
      </c>
      <c r="Z13" t="str">
        <v>Nb d'unités</v>
      </c>
      <c r="AA13" t="str">
        <v>Poids Unitaire en Kg</v>
      </c>
      <c r="AB13" t="str">
        <v>Quoi Texte</v>
      </c>
      <c r="AC13" t="str">
        <v>Nb d'unités</v>
      </c>
      <c r="AD13" t="str">
        <v>Poids Unitaire en Kg</v>
      </c>
      <c r="AE13" t="str">
        <v>Quoi Texte</v>
      </c>
      <c r="AF13" t="str">
        <v>Nb d'unités</v>
      </c>
      <c r="AG13" t="str">
        <v>Poids Unitaire en Kg</v>
      </c>
      <c r="AH13" t="str">
        <v>Quoi Texte</v>
      </c>
      <c r="AI13" t="str">
        <v>Nb d'unités</v>
      </c>
      <c r="AJ13" t="str">
        <v>Poids Unitaire en Kg</v>
      </c>
      <c r="AK13" t="str">
        <v>Quoi Texte</v>
      </c>
      <c r="AN13" t="str">
        <v>Poids recette</v>
      </c>
      <c r="AO13" t="str">
        <v>1 Kg fini</v>
      </c>
      <c r="AQ13" t="str">
        <v>Poids recette</v>
      </c>
      <c r="AR13" t="str">
        <v>1 Kg fini</v>
      </c>
      <c r="AT13" t="str">
        <v>Poids recette</v>
      </c>
      <c r="AU13" t="str">
        <v>1 Kg fini</v>
      </c>
      <c r="AW13" t="str">
        <v>Poids recette</v>
      </c>
      <c r="AX13" t="str">
        <v>1 Kg fini</v>
      </c>
    </row>
    <row r="14" ht="20.25" customHeight="1">
      <c r="B14" t="str">
        <v>Matière d'œuvre</v>
      </c>
      <c r="P14" s="2" t="str">
        <v>Quantités</v>
      </c>
      <c r="Q14" t="str">
        <v>Total unités</v>
      </c>
      <c r="R14" s="17">
        <f>R12*R13</f>
        <v>105</v>
      </c>
      <c r="T14" t="str">
        <v>collez le texte  dans cette colonne</v>
      </c>
      <c r="U14" t="str">
        <v xml:space="preserve">à Remplacer par </v>
      </c>
      <c r="V14" t="str">
        <v>.</v>
      </c>
      <c r="X14" t="str">
        <v>Denrées</v>
      </c>
      <c r="AL14" t="str">
        <v>Matière d'œuvre</v>
      </c>
      <c r="AN14" s="1">
        <f>SUM(AN15:AN64)</f>
        <v>0.25</v>
      </c>
      <c r="AO14" s="3">
        <v>1</v>
      </c>
      <c r="AP14" s="1" t="str">
        <v>Nb d'unités</v>
      </c>
      <c r="AQ14" s="1">
        <f>SUM(AQ15:AQ64)</f>
        <v>2.25</v>
      </c>
      <c r="AR14" s="3">
        <v>1</v>
      </c>
      <c r="AS14" s="1" t="str">
        <v>Nb d'unités</v>
      </c>
      <c r="AT14" s="1">
        <f>SUM(AT15:AT64)</f>
        <v>0.625</v>
      </c>
      <c r="AU14" s="3">
        <v>1</v>
      </c>
      <c r="AV14" s="1" t="str">
        <v>Nb d'unités</v>
      </c>
      <c r="AW14" s="1">
        <f>SUM(AW15:AW64)</f>
        <v>0</v>
      </c>
      <c r="AX14" s="3">
        <v>1</v>
      </c>
      <c r="AY14" s="1" t="str">
        <v>Nb d'unités</v>
      </c>
    </row>
    <row r="15" ht="15" customHeight="1">
      <c r="B15" s="5">
        <f>X15</f>
        <v>0</v>
      </c>
      <c r="D15" s="18">
        <f>IF(ISBLANK(Z15),0,(Z15/B7)*P7)</f>
        <v>0</v>
      </c>
      <c r="E15" s="11">
        <f>AB15</f>
        <v>0</v>
      </c>
      <c r="F15" s="3">
        <f>IF(ISBLANK(B7),0,IF(B7=0,0,(AN15/B7)*P7))</f>
        <v>0</v>
      </c>
      <c r="G15" s="18">
        <f>IF(ISBLANK(AC15),0,(AC15/B7)*P7)</f>
        <v>0</v>
      </c>
      <c r="H15" s="11">
        <f>AE15</f>
        <v>0</v>
      </c>
      <c r="I15" s="3">
        <f>IF(ISBLANK(B7),0,IF(B7=0,0,(AQ15/B7)*P7))</f>
        <v>0</v>
      </c>
      <c r="J15" s="18">
        <f>IF(ISBLANK(AF15),0,(AF15/B7)*P7)</f>
        <v>0</v>
      </c>
      <c r="K15" s="11">
        <f>AH15</f>
        <v>0</v>
      </c>
      <c r="L15" s="3">
        <f>IF(ISBLANK(B7),0,IF(B7=0,0,(AT15/B7)*P7))</f>
        <v>0</v>
      </c>
      <c r="M15" s="18">
        <f>IF(ISBLANK(AI15),0,(AI15/B7)*P7)</f>
        <v>0</v>
      </c>
      <c r="N15" s="11">
        <f>AK15</f>
        <v>0</v>
      </c>
      <c r="O15" s="3">
        <f>IF(ISBLANK(B7),0,IF(B7=0,0,(AW15/B7)*P7))</f>
        <v>0</v>
      </c>
      <c r="P15" s="3">
        <f>SUM(F15,I15,L15,O15)</f>
        <v>0</v>
      </c>
      <c r="Q15" s="18">
        <f>SUM(D15,G15,J15,M15)</f>
        <v>0</v>
      </c>
      <c r="R15" s="19" t="str">
        <f>IF(P15&lt;0.001,"",Y15*P15)</f>
        <v/>
      </c>
      <c r="V15" t="str">
        <v>.</v>
      </c>
      <c r="W15" s="20">
        <v>263551</v>
      </c>
      <c r="X15" s="5">
        <f>IF(ISBLANK(U15),T15,U15)</f>
        <v>0</v>
      </c>
      <c r="AL15" s="5">
        <f>B15</f>
        <v>0</v>
      </c>
      <c r="AN15" s="1">
        <f>IF(ISBLANK(Z15),AA15,(AA15*Z15))</f>
        <v>0</v>
      </c>
      <c r="AO15" s="1">
        <f>IF(AN14=0,0,(AN15/AN14)*AO14)</f>
        <v>0</v>
      </c>
      <c r="AP15" s="21">
        <f>IF(AN14=0,0,IF(ISBLANK(Z15),0,(Z15/AN14)*AO14))</f>
        <v>0</v>
      </c>
      <c r="AQ15" s="1">
        <f>IF(ISBLANK(AC15),AD15,(AD15*AC15))</f>
        <v>0</v>
      </c>
      <c r="AR15" s="1">
        <f>IF(AQ14=0,0,(AQ15/AQ14)*AR14)</f>
        <v>0</v>
      </c>
      <c r="AS15" s="21">
        <f>IF(AQ14=0,0,IF(ISBLANK(AC15),0,(AC15/AQ14)*AR14))</f>
        <v>0</v>
      </c>
      <c r="AT15" s="1">
        <f>IF(ISBLANK(AF15),AG15,(AG15*AF15))</f>
        <v>0</v>
      </c>
      <c r="AU15" s="1">
        <f>IF(AT14=0,0,(AT15/AT14)*AU14)</f>
        <v>0</v>
      </c>
      <c r="AV15" s="21">
        <f>IF(AT14=0,0,IF(ISBLANK(AF15),0,(AF15/AT14)*AU14))</f>
        <v>0</v>
      </c>
      <c r="AW15" s="1">
        <f>IF(ISBLANK(AI15),AJ15,(AJ15*AI15))</f>
        <v>0</v>
      </c>
      <c r="AX15" s="1">
        <f>IF(AW14=0,0,(AW15/AW14)*AX14)</f>
        <v>0</v>
      </c>
      <c r="AY15" s="21">
        <f>IF(AW14=0,0,IF(ISBLANK(AI15),0,(AI15/AW14)*AX14))</f>
        <v>0</v>
      </c>
    </row>
    <row r="16" ht="15" customHeight="1">
      <c r="B16" s="5">
        <f>X16</f>
        <v>0</v>
      </c>
      <c r="D16" s="18">
        <f>IF(ISBLANK(Z16),0,(Z16/B7)*P7)</f>
        <v>0</v>
      </c>
      <c r="E16" s="11">
        <f>AB16</f>
        <v>0</v>
      </c>
      <c r="F16" s="3">
        <f>IF(ISBLANK(B7),0,IF(B7=0,0,(AN16/B7)*P7))</f>
        <v>0</v>
      </c>
      <c r="G16" s="18">
        <f>IF(ISBLANK(AC16),0,(AC16/B7)*P7)</f>
        <v>0</v>
      </c>
      <c r="H16" s="11">
        <f>AE16</f>
        <v>0</v>
      </c>
      <c r="I16" s="3">
        <f>IF(ISBLANK(B7),0,IF(B7=0,0,(AQ16/B7)*P7))</f>
        <v>0</v>
      </c>
      <c r="J16" s="18">
        <f>IF(ISBLANK(AF16),0,(AF16/B7)*P7)</f>
        <v>0</v>
      </c>
      <c r="K16" s="11">
        <f>AH16</f>
        <v>0</v>
      </c>
      <c r="L16" s="3">
        <f>IF(ISBLANK(B7),0,IF(B7=0,0,(AT16/B7)*P7))</f>
        <v>0</v>
      </c>
      <c r="M16" s="18">
        <f>IF(ISBLANK(AI16),0,(AI16/B7)*P7)</f>
        <v>0</v>
      </c>
      <c r="N16" s="11">
        <f>AK16</f>
        <v>0</v>
      </c>
      <c r="O16" s="3">
        <f>IF(ISBLANK(B7),0,IF(B7=0,0,(AW16/B7)*P7))</f>
        <v>0</v>
      </c>
      <c r="P16" s="3">
        <f>SUM(F16,I16,L16,O16)</f>
        <v>0</v>
      </c>
      <c r="Q16" s="18">
        <f>SUM(D16,G16,J16,M16)</f>
        <v>0</v>
      </c>
      <c r="R16" s="19" t="str">
        <f>IF(P16&lt;0.001,"",Y16*P16)</f>
        <v/>
      </c>
      <c r="V16" t="str">
        <v>.</v>
      </c>
      <c r="X16" s="5">
        <f>IF(ISBLANK(U16),T16,U16)</f>
        <v>0</v>
      </c>
      <c r="AL16" s="5">
        <f>B16</f>
        <v>0</v>
      </c>
      <c r="AN16" s="1">
        <f>IF(ISBLANK(Z16),AA16,(AA16*Z16))</f>
        <v>0</v>
      </c>
      <c r="AO16" s="1">
        <f>IF(AN14=0,0,(AN16/AN14)*AO14)</f>
        <v>0</v>
      </c>
      <c r="AP16" s="21">
        <f>IF(AN14=0,0,IF(ISBLANK(Z16),0,(Z16/AN14)*AO14))</f>
        <v>0</v>
      </c>
      <c r="AQ16" s="1">
        <f>IF(ISBLANK(AC16),AD16,(AD16*AC16))</f>
        <v>0</v>
      </c>
      <c r="AR16" s="1">
        <f>IF(AQ14=0,0,(AQ16/AQ14)*AR14)</f>
        <v>0</v>
      </c>
      <c r="AS16" s="21">
        <f>IF(AQ14=0,0,IF(ISBLANK(AC16),0,(AC16/AQ14)*AR14))</f>
        <v>0</v>
      </c>
      <c r="AT16" s="1">
        <f>IF(ISBLANK(AF16),AG16,(AG16*AF16))</f>
        <v>0</v>
      </c>
      <c r="AU16" s="1">
        <f>IF(AT14=0,0,(AT16/AT14)*AU14)</f>
        <v>0</v>
      </c>
      <c r="AV16" s="21">
        <f>IF(AT14=0,0,IF(ISBLANK(AF16),0,(AF16/AT14)*AU14))</f>
        <v>0</v>
      </c>
      <c r="AW16" s="1">
        <f>IF(ISBLANK(AI16),AJ16,(AJ16*AI16))</f>
        <v>0</v>
      </c>
      <c r="AX16" s="1">
        <f>IF(AW14=0,0,(AW16/AW14)*AX14)</f>
        <v>0</v>
      </c>
      <c r="AY16" s="21">
        <f>IF(AW14=0,0,IF(ISBLANK(AI16),0,(AI16/AW14)*AX14))</f>
        <v>0</v>
      </c>
    </row>
    <row r="17" ht="15.75" customHeight="1">
      <c r="B17" s="5" t="str">
        <f>X17</f>
        <v>farine type 45</v>
      </c>
      <c r="D17" s="18">
        <f>IF(ISBLANK(Z17),0,(Z17/B7)*P7)</f>
        <v>2</v>
      </c>
      <c r="E17" s="11" t="str">
        <f>AB17</f>
        <v>pommes</v>
      </c>
      <c r="F17" s="3">
        <f>IF(ISBLANK(B7),0,IF(B7=0,0,(AN17/B7)*P7))</f>
        <v>0.25</v>
      </c>
      <c r="G17" s="18">
        <f>IF(ISBLANK(AC17),0,(AC17/B7)*P7)</f>
        <v>0</v>
      </c>
      <c r="H17" s="11">
        <f>AE17</f>
        <v>0</v>
      </c>
      <c r="I17" s="3">
        <f>IF(ISBLANK(B7),0,IF(B7=0,0,(AQ17/B7)*P7))</f>
        <v>0</v>
      </c>
      <c r="J17" s="18">
        <f>IF(ISBLANK(AF17),0,(AF17/B7)*P7)</f>
        <v>0</v>
      </c>
      <c r="K17" s="11">
        <f>AH17</f>
        <v>0</v>
      </c>
      <c r="L17" s="3">
        <f>IF(ISBLANK(B7),0,IF(B7=0,0,(AT17/B7)*P7))</f>
        <v>0</v>
      </c>
      <c r="M17" s="18">
        <f>IF(ISBLANK(AI17),0,(AI17/B7)*P7)</f>
        <v>0</v>
      </c>
      <c r="N17" s="11">
        <f>AK17</f>
        <v>0</v>
      </c>
      <c r="O17" s="3">
        <f>IF(ISBLANK(B7),0,IF(B7=0,0,(AW17/B7)*P7))</f>
        <v>0</v>
      </c>
      <c r="P17" s="3">
        <f>SUM(F17,I17,L17,O17)</f>
        <v>0.25</v>
      </c>
      <c r="Q17" s="18">
        <f>SUM(D17,G17,J17,M17)</f>
        <v>2</v>
      </c>
      <c r="R17" s="19">
        <f>IF(P17&lt;0.001,"",Y17*P17)</f>
        <v>4.2</v>
      </c>
      <c r="T17" t="str">
        <v>farine</v>
      </c>
      <c r="U17" t="str">
        <v>farine type 45</v>
      </c>
      <c r="V17" t="str">
        <v>.</v>
      </c>
      <c r="W17" s="20">
        <v>2124568</v>
      </c>
      <c r="X17" s="5" t="str">
        <f>IF(ISBLANK(U17),T17,U17)</f>
        <v>farine type 45</v>
      </c>
      <c r="Y17" s="5">
        <v>16.8</v>
      </c>
      <c r="Z17" s="12">
        <v>2</v>
      </c>
      <c r="AA17" s="11">
        <v>0.125</v>
      </c>
      <c r="AB17" s="11" t="str">
        <v>pommes</v>
      </c>
      <c r="AL17" s="5" t="str">
        <f>B17</f>
        <v>farine type 45</v>
      </c>
      <c r="AN17" s="1">
        <f>IF(ISBLANK(Z17),AA17,(AA17*Z17))</f>
        <v>0.25</v>
      </c>
      <c r="AO17" s="1">
        <f>IF(AN14=0,0,(AN17/AN14)*AO14)</f>
        <v>1</v>
      </c>
      <c r="AP17" s="21">
        <f>IF(AN14=0,0,IF(ISBLANK(Z17),0,(Z17/AN14)*AO14))</f>
        <v>8</v>
      </c>
      <c r="AQ17" s="1">
        <f>IF(ISBLANK(AC17),AD17,(AD17*AC17))</f>
        <v>0</v>
      </c>
      <c r="AR17" s="1">
        <f>IF(AQ14=0,0,(AQ17/AQ14)*AR14)</f>
        <v>0</v>
      </c>
      <c r="AS17" s="21">
        <f>IF(AQ14=0,0,IF(ISBLANK(AC17),0,(AC17/AQ14)*AR14))</f>
        <v>0</v>
      </c>
      <c r="AT17" s="1">
        <f>IF(ISBLANK(AF17),AG17,(AG17*AF17))</f>
        <v>0</v>
      </c>
      <c r="AU17" s="1">
        <f>IF(AT14=0,0,(AT17/AT14)*AU14)</f>
        <v>0</v>
      </c>
      <c r="AV17" s="21">
        <f>IF(AT14=0,0,IF(ISBLANK(AF17),0,(AF17/AT14)*AU14))</f>
        <v>0</v>
      </c>
      <c r="AW17" s="1">
        <f>IF(ISBLANK(AI17),AJ17,(AJ17*AI17))</f>
        <v>0</v>
      </c>
      <c r="AX17" s="1">
        <f>IF(AW14=0,0,(AW17/AW14)*AX14)</f>
        <v>0</v>
      </c>
      <c r="AY17" s="21">
        <f>IF(AW14=0,0,IF(ISBLANK(AI17),0,(AI17/AW14)*AX14))</f>
        <v>0</v>
      </c>
    </row>
    <row r="18" ht="15.75" customHeight="1">
      <c r="B18" s="5" t="str">
        <f>X18</f>
        <v>matière grasse</v>
      </c>
      <c r="D18" s="18">
        <f>IF(ISBLANK(Z18),0,(Z18/B7)*P7)</f>
        <v>0</v>
      </c>
      <c r="E18" s="11">
        <f>AB18</f>
        <v>0</v>
      </c>
      <c r="F18" s="3">
        <f>IF(ISBLANK(B7),0,IF(B7=0,0,(AN18/B7)*P7))</f>
        <v>0</v>
      </c>
      <c r="G18" s="18">
        <f>IF(ISBLANK(AC18),0,(AC18/B7)*P7)</f>
        <v>0</v>
      </c>
      <c r="H18" s="11">
        <f>AE18</f>
        <v>0</v>
      </c>
      <c r="I18" s="3">
        <f>IF(ISBLANK(B7),0,IF(B7=0,0,(AQ18/B7)*P7))</f>
        <v>0</v>
      </c>
      <c r="J18" s="18">
        <f>IF(ISBLANK(AF18),0,(AF18/B7)*P7)</f>
        <v>0</v>
      </c>
      <c r="K18" s="11">
        <f>AH18</f>
        <v>0</v>
      </c>
      <c r="L18" s="3">
        <f>IF(ISBLANK(B7),0,IF(B7=0,0,(AT18/B7)*P7))</f>
        <v>0</v>
      </c>
      <c r="M18" s="18">
        <f>IF(ISBLANK(AI18),0,(AI18/B7)*P7)</f>
        <v>0</v>
      </c>
      <c r="N18" s="11">
        <f>AK18</f>
        <v>0</v>
      </c>
      <c r="O18" s="3">
        <f>IF(ISBLANK(B7),0,IF(B7=0,0,(AW18/B7)*P7))</f>
        <v>0</v>
      </c>
      <c r="P18" s="3">
        <f>SUM(F18,I18,L18,O18)</f>
        <v>0</v>
      </c>
      <c r="Q18" s="18">
        <f>SUM(D18,G18,J18,M18)</f>
        <v>0</v>
      </c>
      <c r="R18" s="19" t="str">
        <f>IF(P18&lt;0.001,"",Y18*P18)</f>
        <v/>
      </c>
      <c r="T18" t="str">
        <v>matière grasse</v>
      </c>
      <c r="V18" t="str">
        <v>.</v>
      </c>
      <c r="X18" s="5" t="str">
        <f>IF(ISBLANK(U18),T18,U18)</f>
        <v>matière grasse</v>
      </c>
      <c r="AL18" s="5" t="str">
        <f>B18</f>
        <v>matière grasse</v>
      </c>
      <c r="AN18" s="1">
        <f>IF(ISBLANK(Z18),AA18,(AA18*Z18))</f>
        <v>0</v>
      </c>
      <c r="AO18" s="1">
        <f>IF(AN14=0,0,(AN18/AN14)*AO14)</f>
        <v>0</v>
      </c>
      <c r="AP18" s="21">
        <f>IF(AN14=0,0,IF(ISBLANK(Z18),0,(Z18/AN14)*AO14))</f>
        <v>0</v>
      </c>
      <c r="AQ18" s="1">
        <f>IF(ISBLANK(AC18),AD18,(AD18*AC18))</f>
        <v>0</v>
      </c>
      <c r="AR18" s="1">
        <f>IF(AQ14=0,0,(AQ18/AQ14)*AR14)</f>
        <v>0</v>
      </c>
      <c r="AS18" s="21">
        <f>IF(AQ14=0,0,IF(ISBLANK(AC18),0,(AC18/AQ14)*AR14))</f>
        <v>0</v>
      </c>
      <c r="AT18" s="1">
        <f>IF(ISBLANK(AF18),AG18,(AG18*AF18))</f>
        <v>0</v>
      </c>
      <c r="AU18" s="1">
        <f>IF(AT14=0,0,(AT18/AT14)*AU14)</f>
        <v>0</v>
      </c>
      <c r="AV18" s="21">
        <f>IF(AT14=0,0,IF(ISBLANK(AF18),0,(AF18/AT14)*AU14))</f>
        <v>0</v>
      </c>
      <c r="AW18" s="1">
        <f>IF(ISBLANK(AI18),AJ18,(AJ18*AI18))</f>
        <v>0</v>
      </c>
      <c r="AX18" s="1">
        <f>IF(AW14=0,0,(AW18/AW14)*AX14)</f>
        <v>0</v>
      </c>
      <c r="AY18" s="21">
        <f>IF(AW14=0,0,IF(ISBLANK(AI18),0,(AI18/AW14)*AX14))</f>
        <v>0</v>
      </c>
    </row>
    <row r="19" ht="15.75" customHeight="1">
      <c r="B19" s="5" t="str">
        <f>X19</f>
        <v>sel</v>
      </c>
      <c r="D19" s="18">
        <f>IF(ISBLANK(Z19),0,(Z19/B7)*P7)</f>
        <v>0</v>
      </c>
      <c r="E19" s="11">
        <f>AB19</f>
        <v>0</v>
      </c>
      <c r="F19" s="3">
        <f>IF(ISBLANK(B7),0,IF(B7=0,0,(AN19/B7)*P7))</f>
        <v>0</v>
      </c>
      <c r="G19" s="18">
        <f>IF(ISBLANK(AC19),0,(AC19/B7)*P7)</f>
        <v>0</v>
      </c>
      <c r="H19" s="11">
        <f>AE19</f>
        <v>0</v>
      </c>
      <c r="I19" s="3">
        <f>IF(ISBLANK(B7),0,IF(B7=0,0,(AQ19/B7)*P7))</f>
        <v>0</v>
      </c>
      <c r="J19" s="18">
        <f>IF(ISBLANK(AF19),0,(AF19/B7)*P7)</f>
        <v>0</v>
      </c>
      <c r="K19" s="11">
        <f>AH19</f>
        <v>0</v>
      </c>
      <c r="L19" s="3">
        <f>IF(ISBLANK(B7),0,IF(B7=0,0,(AT19/B7)*P7))</f>
        <v>0</v>
      </c>
      <c r="M19" s="18">
        <f>IF(ISBLANK(AI19),0,(AI19/B7)*P7)</f>
        <v>0</v>
      </c>
      <c r="N19" s="11">
        <f>AK19</f>
        <v>0</v>
      </c>
      <c r="O19" s="3">
        <f>IF(ISBLANK(B7),0,IF(B7=0,0,(AW19/B7)*P7))</f>
        <v>0</v>
      </c>
      <c r="P19" s="3">
        <f>SUM(F19,I19,L19,O19)</f>
        <v>0</v>
      </c>
      <c r="Q19" s="18">
        <f>SUM(D19,G19,J19,M19)</f>
        <v>0</v>
      </c>
      <c r="R19" s="19" t="str">
        <f>IF(P19&lt;0.001,"",Y19*P19)</f>
        <v/>
      </c>
      <c r="T19" t="str">
        <v>sel</v>
      </c>
      <c r="V19" t="str">
        <v>.</v>
      </c>
      <c r="X19" s="5" t="str">
        <f>IF(ISBLANK(U19),T19,U19)</f>
        <v>sel</v>
      </c>
      <c r="AL19" s="5" t="str">
        <f>B19</f>
        <v>sel</v>
      </c>
      <c r="AN19" s="1">
        <f>IF(ISBLANK(Z19),AA19,(AA19*Z19))</f>
        <v>0</v>
      </c>
      <c r="AO19" s="1">
        <f>IF(AN14=0,0,(AN19/AN14)*AO14)</f>
        <v>0</v>
      </c>
      <c r="AP19" s="21">
        <f>IF(AN14=0,0,IF(ISBLANK(Z19),0,(Z19/AN14)*AO14))</f>
        <v>0</v>
      </c>
      <c r="AQ19" s="1">
        <f>IF(ISBLANK(AC19),AD19,(AD19*AC19))</f>
        <v>0</v>
      </c>
      <c r="AR19" s="1">
        <f>IF(AQ14=0,0,(AQ19/AQ14)*AR14)</f>
        <v>0</v>
      </c>
      <c r="AS19" s="21">
        <f>IF(AQ14=0,0,IF(ISBLANK(AC19),0,(AC19/AQ14)*AR14))</f>
        <v>0</v>
      </c>
      <c r="AT19" s="1">
        <f>IF(ISBLANK(AF19),AG19,(AG19*AF19))</f>
        <v>0</v>
      </c>
      <c r="AU19" s="1">
        <f>IF(AT14=0,0,(AT19/AT14)*AU14)</f>
        <v>0</v>
      </c>
      <c r="AV19" s="21">
        <f>IF(AT14=0,0,IF(ISBLANK(AF19),0,(AF19/AT14)*AU14))</f>
        <v>0</v>
      </c>
      <c r="AW19" s="1">
        <f>IF(ISBLANK(AI19),AJ19,(AJ19*AI19))</f>
        <v>0</v>
      </c>
      <c r="AX19" s="1">
        <f>IF(AW14=0,0,(AW19/AW14)*AX14)</f>
        <v>0</v>
      </c>
      <c r="AY19" s="21">
        <f>IF(AW14=0,0,IF(ISBLANK(AI19),0,(AI19/AW14)*AX14))</f>
        <v>0</v>
      </c>
    </row>
    <row r="20" ht="15.75" customHeight="1">
      <c r="B20" s="5" t="str">
        <f>X20</f>
        <v>eau</v>
      </c>
      <c r="D20" s="18">
        <f>IF(ISBLANK(Z20),0,(Z20/B7)*P7)</f>
        <v>0</v>
      </c>
      <c r="E20" s="11">
        <f>AB20</f>
        <v>0</v>
      </c>
      <c r="F20" s="3">
        <f>IF(ISBLANK(B7),0,IF(B7=0,0,(AN20/B7)*P7))</f>
        <v>0</v>
      </c>
      <c r="G20" s="18">
        <f>IF(ISBLANK(AC20),0,(AC20/B7)*P7)</f>
        <v>0</v>
      </c>
      <c r="H20" s="11">
        <f>AE20</f>
        <v>0</v>
      </c>
      <c r="I20" s="3">
        <f>IF(ISBLANK(B7),0,IF(B7=0,0,(AQ20/B7)*P7))</f>
        <v>1.5</v>
      </c>
      <c r="J20" s="18">
        <f>IF(ISBLANK(AF20),0,(AF20/B7)*P7)</f>
        <v>0</v>
      </c>
      <c r="K20" s="11">
        <f>AH20</f>
        <v>0</v>
      </c>
      <c r="L20" s="3">
        <f>IF(ISBLANK(B7),0,IF(B7=0,0,(AT20/B7)*P7))</f>
        <v>0</v>
      </c>
      <c r="M20" s="18">
        <f>IF(ISBLANK(AI20),0,(AI20/B7)*P7)</f>
        <v>0</v>
      </c>
      <c r="N20" s="11">
        <f>AK20</f>
        <v>0</v>
      </c>
      <c r="O20" s="3">
        <f>IF(ISBLANK(B7),0,IF(B7=0,0,(AW20/B7)*P7))</f>
        <v>0</v>
      </c>
      <c r="P20" s="3">
        <f>SUM(F20,I20,L20,O20)</f>
        <v>1.5</v>
      </c>
      <c r="Q20" s="18">
        <f>SUM(D20,G20,J20,M20)</f>
        <v>0</v>
      </c>
      <c r="R20" s="19">
        <f>IF(P20&lt;0.001,"",Y20*P20)</f>
        <v>25.200000000000003</v>
      </c>
      <c r="T20" t="str">
        <v>eau</v>
      </c>
      <c r="V20" t="str">
        <v>.</v>
      </c>
      <c r="X20" s="5" t="str">
        <f>IF(ISBLANK(U20),T20,U20)</f>
        <v>eau</v>
      </c>
      <c r="Y20" s="5">
        <v>16.8</v>
      </c>
      <c r="AD20" s="11">
        <v>1.5</v>
      </c>
      <c r="AL20" s="5" t="str">
        <f>B20</f>
        <v>eau</v>
      </c>
      <c r="AN20" s="1">
        <f>IF(ISBLANK(Z20),AA20,(AA20*Z20))</f>
        <v>0</v>
      </c>
      <c r="AO20" s="1">
        <f>IF(AN14=0,0,(AN20/AN14)*AO14)</f>
        <v>0</v>
      </c>
      <c r="AP20" s="21">
        <f>IF(AN14=0,0,IF(ISBLANK(Z20),0,(Z20/AN14)*AO14))</f>
        <v>0</v>
      </c>
      <c r="AQ20" s="1">
        <f>IF(ISBLANK(AC20),AD20,(AD20*AC20))</f>
        <v>1.5</v>
      </c>
      <c r="AR20" s="1">
        <f>IF(AQ14=0,0,(AQ20/AQ14)*AR14)</f>
        <v>0.6666666666666666</v>
      </c>
      <c r="AS20" s="21">
        <f>IF(AQ14=0,0,IF(ISBLANK(AC20),0,(AC20/AQ14)*AR14))</f>
        <v>0</v>
      </c>
      <c r="AT20" s="1">
        <f>IF(ISBLANK(AF20),AG20,(AG20*AF20))</f>
        <v>0</v>
      </c>
      <c r="AU20" s="1">
        <f>IF(AT14=0,0,(AT20/AT14)*AU14)</f>
        <v>0</v>
      </c>
      <c r="AV20" s="21">
        <f>IF(AT14=0,0,IF(ISBLANK(AF20),0,(AF20/AT14)*AU14))</f>
        <v>0</v>
      </c>
      <c r="AW20" s="1">
        <f>IF(ISBLANK(AI20),AJ20,(AJ20*AI20))</f>
        <v>0</v>
      </c>
      <c r="AX20" s="1">
        <f>IF(AW14=0,0,(AW20/AW14)*AX14)</f>
        <v>0</v>
      </c>
      <c r="AY20" s="21">
        <f>IF(AW14=0,0,IF(ISBLANK(AI20),0,(AI20/AW14)*AX14))</f>
        <v>0</v>
      </c>
    </row>
    <row r="21" ht="15.75" customHeight="1">
      <c r="B21" s="5">
        <f>X21</f>
        <v>0</v>
      </c>
      <c r="D21" s="18">
        <f>IF(ISBLANK(Z21),0,(Z21/B7)*P7)</f>
        <v>0</v>
      </c>
      <c r="E21" s="11">
        <f>AB21</f>
        <v>0</v>
      </c>
      <c r="F21" s="3">
        <f>IF(ISBLANK(B7),0,IF(B7=0,0,(AN21/B7)*P7))</f>
        <v>0</v>
      </c>
      <c r="G21" s="18">
        <f>IF(ISBLANK(AC21),0,(AC21/B7)*P7)</f>
        <v>0</v>
      </c>
      <c r="H21" s="11" t="str">
        <f>AE21</f>
        <v>jaunes</v>
      </c>
      <c r="I21" s="3">
        <f>IF(ISBLANK(B7),0,IF(B7=0,0,(AQ21/B7)*P7))</f>
        <v>0.75</v>
      </c>
      <c r="J21" s="18">
        <f>IF(ISBLANK(AF21),0,(AF21/B7)*P7)</f>
        <v>0</v>
      </c>
      <c r="K21" s="11">
        <f>AH21</f>
        <v>0</v>
      </c>
      <c r="L21" s="3">
        <f>IF(ISBLANK(B7),0,IF(B7=0,0,(AT21/B7)*P7))</f>
        <v>0</v>
      </c>
      <c r="M21" s="18">
        <f>IF(ISBLANK(AI21),0,(AI21/B7)*P7)</f>
        <v>0</v>
      </c>
      <c r="N21" s="11">
        <f>AK21</f>
        <v>0</v>
      </c>
      <c r="O21" s="3">
        <f>IF(ISBLANK(B7),0,IF(B7=0,0,(AW21/B7)*P7))</f>
        <v>0</v>
      </c>
      <c r="P21" s="3">
        <f>SUM(F21,I21,L21,O21)</f>
        <v>0.75</v>
      </c>
      <c r="Q21" s="18">
        <f>SUM(D21,G21,J21,M21)</f>
        <v>0</v>
      </c>
      <c r="R21" s="19">
        <f>IF(P21&lt;0.001,"",Y21*P21)</f>
        <v>12.600000000000001</v>
      </c>
      <c r="V21" t="str">
        <v>.</v>
      </c>
      <c r="X21" s="5">
        <f>IF(ISBLANK(U21),T21,U21)</f>
        <v>0</v>
      </c>
      <c r="Y21" s="5">
        <v>16.8</v>
      </c>
      <c r="AD21" s="11">
        <v>0.75</v>
      </c>
      <c r="AE21" s="11" t="str">
        <v>jaunes</v>
      </c>
      <c r="AL21" s="5">
        <f>B21</f>
        <v>0</v>
      </c>
      <c r="AN21" s="1">
        <f>IF(ISBLANK(Z21),AA21,(AA21*Z21))</f>
        <v>0</v>
      </c>
      <c r="AO21" s="1">
        <f>IF(AN14=0,0,(AN21/AN14)*AO14)</f>
        <v>0</v>
      </c>
      <c r="AP21" s="21">
        <f>IF(AN14=0,0,IF(ISBLANK(Z21),0,(Z21/AN14)*AO14))</f>
        <v>0</v>
      </c>
      <c r="AQ21" s="1">
        <f>IF(ISBLANK(AC21),AD21,(AD21*AC21))</f>
        <v>0.75</v>
      </c>
      <c r="AR21" s="1">
        <f>IF(AQ14=0,0,(AQ21/AQ14)*AR14)</f>
        <v>0.3333333333333333</v>
      </c>
      <c r="AS21" s="21">
        <f>IF(AQ14=0,0,IF(ISBLANK(AC21),0,(AC21/AQ14)*AR14))</f>
        <v>0</v>
      </c>
      <c r="AT21" s="1">
        <f>IF(ISBLANK(AF21),AG21,(AG21*AF21))</f>
        <v>0</v>
      </c>
      <c r="AU21" s="1">
        <f>IF(AT14=0,0,(AT21/AT14)*AU14)</f>
        <v>0</v>
      </c>
      <c r="AV21" s="21">
        <f>IF(AT14=0,0,IF(ISBLANK(AF21),0,(AF21/AT14)*AU14))</f>
        <v>0</v>
      </c>
      <c r="AW21" s="1">
        <f>IF(ISBLANK(AI21),AJ21,(AJ21*AI21))</f>
        <v>0</v>
      </c>
      <c r="AX21" s="1">
        <f>IF(AW14=0,0,(AW21/AW14)*AX14)</f>
        <v>0</v>
      </c>
      <c r="AY21" s="21">
        <f>IF(AW14=0,0,IF(ISBLANK(AI21),0,(AI21/AW14)*AX14))</f>
        <v>0</v>
      </c>
    </row>
    <row r="22" ht="15.75" customHeight="1">
      <c r="B22" s="5" t="str">
        <f>X22</f>
        <v>APPAREIL A CRÈME PRISE</v>
      </c>
      <c r="D22" s="18">
        <f>IF(ISBLANK(Z22),0,(Z22/B7)*P7)</f>
        <v>0</v>
      </c>
      <c r="E22" s="11">
        <f>AB22</f>
        <v>0</v>
      </c>
      <c r="F22" s="3">
        <f>IF(ISBLANK(B7),0,IF(B7=0,0,(AN22/B7)*P7))</f>
        <v>0</v>
      </c>
      <c r="G22" s="18">
        <f>IF(ISBLANK(AC22),0,(AC22/B7)*P7)</f>
        <v>0</v>
      </c>
      <c r="H22" s="11">
        <f>AE22</f>
        <v>0</v>
      </c>
      <c r="I22" s="3">
        <f>IF(ISBLANK(B7),0,IF(B7=0,0,(AQ22/B7)*P7))</f>
        <v>0</v>
      </c>
      <c r="J22" s="18">
        <f>IF(ISBLANK(AF22),0,(AF22/B7)*P7)</f>
        <v>0</v>
      </c>
      <c r="K22" s="11">
        <f>AH22</f>
        <v>0</v>
      </c>
      <c r="L22" s="3">
        <f>IF(ISBLANK(B7),0,IF(B7=0,0,(AT22/B7)*P7))</f>
        <v>0</v>
      </c>
      <c r="M22" s="18">
        <f>IF(ISBLANK(AI22),0,(AI22/B7)*P7)</f>
        <v>0</v>
      </c>
      <c r="N22" s="11">
        <f>AK22</f>
        <v>0</v>
      </c>
      <c r="O22" s="3">
        <f>IF(ISBLANK(B7),0,IF(B7=0,0,(AW22/B7)*P7))</f>
        <v>0</v>
      </c>
      <c r="P22" s="3">
        <f>SUM(F22,I22,L22,O22)</f>
        <v>0</v>
      </c>
      <c r="Q22" s="18">
        <f>SUM(D22,G22,J22,M22)</f>
        <v>0</v>
      </c>
      <c r="R22" s="19" t="str">
        <f>IF(P22&lt;0.001,"",Y22*P22)</f>
        <v/>
      </c>
      <c r="T22" t="str">
        <v>Appareil crème prise</v>
      </c>
      <c r="U22" t="str">
        <v>APPAREIL A CRÈME PRISE</v>
      </c>
      <c r="V22" t="str">
        <v>.</v>
      </c>
      <c r="X22" s="5" t="str">
        <f>IF(ISBLANK(U22),T22,U22)</f>
        <v>APPAREIL A CRÈME PRISE</v>
      </c>
      <c r="AL22" s="5" t="str">
        <f>B22</f>
        <v>APPAREIL A CRÈME PRISE</v>
      </c>
      <c r="AN22" s="1">
        <f>IF(ISBLANK(Z22),AA22,(AA22*Z22))</f>
        <v>0</v>
      </c>
      <c r="AO22" s="1">
        <f>IF(AN14=0,0,(AN22/AN14)*AO14)</f>
        <v>0</v>
      </c>
      <c r="AP22" s="21">
        <f>IF(AN14=0,0,IF(ISBLANK(Z22),0,(Z22/AN14)*AO14))</f>
        <v>0</v>
      </c>
      <c r="AQ22" s="1">
        <f>IF(ISBLANK(AC22),AD22,(AD22*AC22))</f>
        <v>0</v>
      </c>
      <c r="AR22" s="1">
        <f>IF(AQ14=0,0,(AQ22/AQ14)*AR14)</f>
        <v>0</v>
      </c>
      <c r="AS22" s="21">
        <f>IF(AQ14=0,0,IF(ISBLANK(AC22),0,(AC22/AQ14)*AR14))</f>
        <v>0</v>
      </c>
      <c r="AT22" s="1">
        <f>IF(ISBLANK(AF22),AG22,(AG22*AF22))</f>
        <v>0</v>
      </c>
      <c r="AU22" s="1">
        <f>IF(AT14=0,0,(AT22/AT14)*AU14)</f>
        <v>0</v>
      </c>
      <c r="AV22" s="21">
        <f>IF(AT14=0,0,IF(ISBLANK(AF22),0,(AF22/AT14)*AU14))</f>
        <v>0</v>
      </c>
      <c r="AW22" s="1">
        <f>IF(ISBLANK(AI22),AJ22,(AJ22*AI22))</f>
        <v>0</v>
      </c>
      <c r="AX22" s="1">
        <f>IF(AW14=0,0,(AW22/AW14)*AX14)</f>
        <v>0</v>
      </c>
      <c r="AY22" s="21">
        <f>IF(AW14=0,0,IF(ISBLANK(AI22),0,(AI22/AW14)*AX14))</f>
        <v>0</v>
      </c>
    </row>
    <row r="23" ht="15" customHeight="1">
      <c r="B23" s="5">
        <f>X23</f>
        <v>0</v>
      </c>
      <c r="D23" s="18">
        <f>IF(ISBLANK(Z23),0,(Z23/B7)*P7)</f>
        <v>0</v>
      </c>
      <c r="E23" s="11">
        <f>AB23</f>
        <v>0</v>
      </c>
      <c r="F23" s="3">
        <f>IF(ISBLANK(B7),0,IF(B7=0,0,(AN23/B7)*P7))</f>
        <v>0</v>
      </c>
      <c r="G23" s="18">
        <f>IF(ISBLANK(AC23),0,(AC23/B7)*P7)</f>
        <v>0</v>
      </c>
      <c r="H23" s="11">
        <f>AE23</f>
        <v>0</v>
      </c>
      <c r="I23" s="3">
        <f>IF(ISBLANK(B7),0,IF(B7=0,0,(AQ23/B7)*P7))</f>
        <v>0</v>
      </c>
      <c r="J23" s="18">
        <f>IF(ISBLANK(AF23),0,(AF23/B7)*P7)</f>
        <v>0</v>
      </c>
      <c r="K23" s="11">
        <f>AH23</f>
        <v>0</v>
      </c>
      <c r="L23" s="3">
        <f>IF(ISBLANK(B7),0,IF(B7=0,0,(AT23/B7)*P7))</f>
        <v>0</v>
      </c>
      <c r="M23" s="18">
        <f>IF(ISBLANK(AI23),0,(AI23/B7)*P7)</f>
        <v>0</v>
      </c>
      <c r="N23" s="11">
        <f>AK23</f>
        <v>0</v>
      </c>
      <c r="O23" s="3">
        <f>IF(ISBLANK(B7),0,IF(B7=0,0,(AW23/B7)*P7))</f>
        <v>0</v>
      </c>
      <c r="P23" s="3">
        <f>SUM(F23,I23,L23,O23)</f>
        <v>0</v>
      </c>
      <c r="Q23" s="18">
        <f>SUM(D23,G23,J23,M23)</f>
        <v>0</v>
      </c>
      <c r="R23" s="19" t="str">
        <f>IF(P23&lt;0.001,"",Y23*P23)</f>
        <v/>
      </c>
      <c r="V23" t="str">
        <v>.</v>
      </c>
      <c r="X23" s="5">
        <f>IF(ISBLANK(U23),T23,U23)</f>
        <v>0</v>
      </c>
      <c r="AL23" s="5">
        <f>B23</f>
        <v>0</v>
      </c>
      <c r="AN23" s="1">
        <f>IF(ISBLANK(Z23),AA23,(AA23*Z23))</f>
        <v>0</v>
      </c>
      <c r="AO23" s="1">
        <f>IF(AN14=0,0,(AN23/AN14)*AO14)</f>
        <v>0</v>
      </c>
      <c r="AP23" s="21">
        <f>IF(AN14=0,0,IF(ISBLANK(Z23),0,(Z23/AN14)*AO14))</f>
        <v>0</v>
      </c>
      <c r="AQ23" s="1">
        <f>IF(ISBLANK(AC23),AD23,(AD23*AC23))</f>
        <v>0</v>
      </c>
      <c r="AR23" s="1">
        <f>IF(AQ14=0,0,(AQ23/AQ14)*AR14)</f>
        <v>0</v>
      </c>
      <c r="AS23" s="21">
        <f>IF(AQ14=0,0,IF(ISBLANK(AC23),0,(AC23/AQ14)*AR14))</f>
        <v>0</v>
      </c>
      <c r="AT23" s="1">
        <f>IF(ISBLANK(AF23),AG23,(AG23*AF23))</f>
        <v>0</v>
      </c>
      <c r="AU23" s="1">
        <f>IF(AT14=0,0,(AT23/AT14)*AU14)</f>
        <v>0</v>
      </c>
      <c r="AV23" s="21">
        <f>IF(AT14=0,0,IF(ISBLANK(AF23),0,(AF23/AT14)*AU14))</f>
        <v>0</v>
      </c>
      <c r="AW23" s="1">
        <f>IF(ISBLANK(AI23),AJ23,(AJ23*AI23))</f>
        <v>0</v>
      </c>
      <c r="AX23" s="1">
        <f>IF(AW14=0,0,(AW23/AW14)*AX14)</f>
        <v>0</v>
      </c>
      <c r="AY23" s="21">
        <f>IF(AW14=0,0,IF(ISBLANK(AI23),0,(AI23/AW14)*AX14))</f>
        <v>0</v>
      </c>
    </row>
    <row r="24" ht="15.75" customHeight="1">
      <c r="B24" s="5" t="str">
        <f>X24</f>
        <v>œufs pasteurisés</v>
      </c>
      <c r="D24" s="18">
        <f>IF(ISBLANK(Z24),0,(Z24/B7)*P7)</f>
        <v>0</v>
      </c>
      <c r="E24" s="11">
        <f>AB24</f>
        <v>0</v>
      </c>
      <c r="F24" s="3">
        <f>IF(ISBLANK(B7),0,IF(B7=0,0,(AN24/B7)*P7))</f>
        <v>0</v>
      </c>
      <c r="G24" s="18">
        <f>IF(ISBLANK(AC24),0,(AC24/B7)*P7)</f>
        <v>0</v>
      </c>
      <c r="H24" s="11">
        <f>AE24</f>
        <v>0</v>
      </c>
      <c r="I24" s="3">
        <f>IF(ISBLANK(B7),0,IF(B7=0,0,(AQ24/B7)*P7))</f>
        <v>0</v>
      </c>
      <c r="J24" s="18">
        <f>IF(ISBLANK(AF24),0,(AF24/B7)*P7)</f>
        <v>0</v>
      </c>
      <c r="K24" s="11">
        <f>AH24</f>
        <v>0</v>
      </c>
      <c r="L24" s="3">
        <f>IF(ISBLANK(B7),0,IF(B7=0,0,(AT24/B7)*P7))</f>
        <v>0.625</v>
      </c>
      <c r="M24" s="18">
        <f>IF(ISBLANK(AI24),0,(AI24/B7)*P7)</f>
        <v>0</v>
      </c>
      <c r="N24" s="11">
        <f>AK24</f>
        <v>0</v>
      </c>
      <c r="O24" s="3">
        <f>IF(ISBLANK(B7),0,IF(B7=0,0,(AW24/B7)*P7))</f>
        <v>0</v>
      </c>
      <c r="P24" s="3">
        <f>SUM(F24,I24,L24,O24)</f>
        <v>0.625</v>
      </c>
      <c r="Q24" s="18">
        <f>SUM(D24,G24,J24,M24)</f>
        <v>0</v>
      </c>
      <c r="R24" s="19">
        <f>IF(P24&lt;0.001,"",Y24*P24)</f>
        <v>0</v>
      </c>
      <c r="T24" t="str">
        <v xml:space="preserve"> 8 œufs coquilles</v>
      </c>
      <c r="U24" t="str">
        <v>œufs pasteurisés</v>
      </c>
      <c r="V24" t="str">
        <v>.</v>
      </c>
      <c r="X24" s="5" t="str">
        <f>IF(ISBLANK(U24),T24,U24)</f>
        <v>œufs pasteurisés</v>
      </c>
      <c r="AG24" s="11">
        <v>0.625</v>
      </c>
      <c r="AL24" s="5" t="str">
        <f>B24</f>
        <v>œufs pasteurisés</v>
      </c>
      <c r="AN24" s="1">
        <f>IF(ISBLANK(Z24),AA24,(AA24*Z24))</f>
        <v>0</v>
      </c>
      <c r="AO24" s="1">
        <f>IF(AN14=0,0,(AN24/AN14)*AO14)</f>
        <v>0</v>
      </c>
      <c r="AP24" s="21">
        <f>IF(AN14=0,0,IF(ISBLANK(Z24),0,(Z24/AN14)*AO14))</f>
        <v>0</v>
      </c>
      <c r="AQ24" s="1">
        <f>IF(ISBLANK(AC24),AD24,(AD24*AC24))</f>
        <v>0</v>
      </c>
      <c r="AR24" s="1">
        <f>IF(AQ14=0,0,(AQ24/AQ14)*AR14)</f>
        <v>0</v>
      </c>
      <c r="AS24" s="21">
        <f>IF(AQ14=0,0,IF(ISBLANK(AC24),0,(AC24/AQ14)*AR14))</f>
        <v>0</v>
      </c>
      <c r="AT24" s="1">
        <f>IF(ISBLANK(AF24),AG24,(AG24*AF24))</f>
        <v>0.625</v>
      </c>
      <c r="AU24" s="1">
        <f>IF(AT14=0,0,(AT24/AT14)*AU14)</f>
        <v>1</v>
      </c>
      <c r="AV24" s="21">
        <f>IF(AT14=0,0,IF(ISBLANK(AF24),0,(AF24/AT14)*AU14))</f>
        <v>0</v>
      </c>
      <c r="AW24" s="1">
        <f>IF(ISBLANK(AI24),AJ24,(AJ24*AI24))</f>
        <v>0</v>
      </c>
      <c r="AX24" s="1">
        <f>IF(AW14=0,0,(AW24/AW14)*AX14)</f>
        <v>0</v>
      </c>
      <c r="AY24" s="21">
        <f>IF(AW14=0,0,IF(ISBLANK(AI24),0,(AI24/AW14)*AX14))</f>
        <v>0</v>
      </c>
    </row>
    <row r="25" ht="15.75" customHeight="1">
      <c r="B25" s="5" t="str">
        <f>X25</f>
        <v>jaunes pasteurisés</v>
      </c>
      <c r="D25" s="18">
        <f>IF(ISBLANK(Z25),0,(Z25/B7)*P7)</f>
        <v>0</v>
      </c>
      <c r="E25" s="11">
        <f>AB25</f>
        <v>0</v>
      </c>
      <c r="F25" s="3">
        <f>IF(ISBLANK(B7),0,IF(B7=0,0,(AN25/B7)*P7))</f>
        <v>0</v>
      </c>
      <c r="G25" s="18">
        <f>IF(ISBLANK(AC25),0,(AC25/B7)*P7)</f>
        <v>0</v>
      </c>
      <c r="H25" s="11">
        <f>AE25</f>
        <v>0</v>
      </c>
      <c r="I25" s="3">
        <f>IF(ISBLANK(B7),0,IF(B7=0,0,(AQ25/B7)*P7))</f>
        <v>0</v>
      </c>
      <c r="J25" s="18">
        <f>IF(ISBLANK(AF25),0,(AF25/B7)*P7)</f>
        <v>0</v>
      </c>
      <c r="K25" s="11">
        <f>AH25</f>
        <v>0</v>
      </c>
      <c r="L25" s="3">
        <f>IF(ISBLANK(B7),0,IF(B7=0,0,(AT25/B7)*P7))</f>
        <v>0</v>
      </c>
      <c r="M25" s="18">
        <f>IF(ISBLANK(AI25),0,(AI25/B7)*P7)</f>
        <v>0</v>
      </c>
      <c r="N25" s="11">
        <f>AK25</f>
        <v>0</v>
      </c>
      <c r="O25" s="3">
        <f>IF(ISBLANK(B7),0,IF(B7=0,0,(AW25/B7)*P7))</f>
        <v>0</v>
      </c>
      <c r="P25" s="3">
        <f>SUM(F25,I25,L25,O25)</f>
        <v>0</v>
      </c>
      <c r="Q25" s="18">
        <f>SUM(D25,G25,J25,M25)</f>
        <v>0</v>
      </c>
      <c r="R25" s="19" t="str">
        <f>IF(P25&lt;0.001,"",Y25*P25)</f>
        <v/>
      </c>
      <c r="T25" t="str">
        <v>10 jaunes pasteurisés</v>
      </c>
      <c r="U25" t="str">
        <v>jaunes pasteurisés</v>
      </c>
      <c r="V25" t="str">
        <v>.</v>
      </c>
      <c r="X25" s="5" t="str">
        <f>IF(ISBLANK(U25),T25,U25)</f>
        <v>jaunes pasteurisés</v>
      </c>
      <c r="AL25" s="5" t="str">
        <f>B25</f>
        <v>jaunes pasteurisés</v>
      </c>
      <c r="AN25" s="1">
        <f>IF(ISBLANK(Z25),AA25,(AA25*Z25))</f>
        <v>0</v>
      </c>
      <c r="AO25" s="1">
        <f>IF(AN14=0,0,(AN25/AN14)*AO14)</f>
        <v>0</v>
      </c>
      <c r="AP25" s="21">
        <f>IF(AN14=0,0,IF(ISBLANK(Z25),0,(Z25/AN14)*AO14))</f>
        <v>0</v>
      </c>
      <c r="AQ25" s="1">
        <f>IF(ISBLANK(AC25),AD25,(AD25*AC25))</f>
        <v>0</v>
      </c>
      <c r="AR25" s="1">
        <f>IF(AQ14=0,0,(AQ25/AQ14)*AR14)</f>
        <v>0</v>
      </c>
      <c r="AS25" s="21">
        <f>IF(AQ14=0,0,IF(ISBLANK(AC25),0,(AC25/AQ14)*AR14))</f>
        <v>0</v>
      </c>
      <c r="AT25" s="1">
        <f>IF(ISBLANK(AF25),AG25,(AG25*AF25))</f>
        <v>0</v>
      </c>
      <c r="AU25" s="1">
        <f>IF(AT14=0,0,(AT25/AT14)*AU14)</f>
        <v>0</v>
      </c>
      <c r="AV25" s="21">
        <f>IF(AT14=0,0,IF(ISBLANK(AF25),0,(AF25/AT14)*AU14))</f>
        <v>0</v>
      </c>
      <c r="AW25" s="1">
        <f>IF(ISBLANK(AI25),AJ25,(AJ25*AI25))</f>
        <v>0</v>
      </c>
      <c r="AX25" s="1">
        <f>IF(AW14=0,0,(AW25/AW14)*AX14)</f>
        <v>0</v>
      </c>
      <c r="AY25" s="21">
        <f>IF(AW14=0,0,IF(ISBLANK(AI25),0,(AI25/AW14)*AX14))</f>
        <v>0</v>
      </c>
    </row>
    <row r="26" ht="15.75" customHeight="1">
      <c r="B26" s="5" t="str">
        <f>X26</f>
        <v>lait</v>
      </c>
      <c r="D26" s="18">
        <f>IF(ISBLANK(Z26),0,(Z26/B7)*P7)</f>
        <v>0</v>
      </c>
      <c r="E26" s="11">
        <f>AB26</f>
        <v>0</v>
      </c>
      <c r="F26" s="3">
        <f>IF(ISBLANK(B7),0,IF(B7=0,0,(AN26/B7)*P7))</f>
        <v>0</v>
      </c>
      <c r="G26" s="18">
        <f>IF(ISBLANK(AC26),0,(AC26/B7)*P7)</f>
        <v>0</v>
      </c>
      <c r="H26" s="11">
        <f>AE26</f>
        <v>0</v>
      </c>
      <c r="I26" s="3">
        <f>IF(ISBLANK(B7),0,IF(B7=0,0,(AQ26/B7)*P7))</f>
        <v>0</v>
      </c>
      <c r="J26" s="18">
        <f>IF(ISBLANK(AF26),0,(AF26/B7)*P7)</f>
        <v>0</v>
      </c>
      <c r="K26" s="11">
        <f>AH26</f>
        <v>0</v>
      </c>
      <c r="L26" s="3">
        <f>IF(ISBLANK(B7),0,IF(B7=0,0,(AT26/B7)*P7))</f>
        <v>0</v>
      </c>
      <c r="M26" s="18">
        <f>IF(ISBLANK(AI26),0,(AI26/B7)*P7)</f>
        <v>0</v>
      </c>
      <c r="N26" s="11">
        <f>AK26</f>
        <v>0</v>
      </c>
      <c r="O26" s="3">
        <f>IF(ISBLANK(B7),0,IF(B7=0,0,(AW26/B7)*P7))</f>
        <v>0</v>
      </c>
      <c r="P26" s="3">
        <f>SUM(F26,I26,L26,O26)</f>
        <v>0</v>
      </c>
      <c r="Q26" s="18">
        <f>SUM(D26,G26,J26,M26)</f>
        <v>0</v>
      </c>
      <c r="R26" s="19" t="str">
        <f>IF(P26&lt;0.001,"",Y26*P26)</f>
        <v/>
      </c>
      <c r="T26" t="str">
        <v>lait</v>
      </c>
      <c r="V26" t="str">
        <v>.</v>
      </c>
      <c r="X26" s="5" t="str">
        <f>IF(ISBLANK(U26),T26,U26)</f>
        <v>lait</v>
      </c>
      <c r="AL26" s="5" t="str">
        <f>B26</f>
        <v>lait</v>
      </c>
      <c r="AN26" s="1">
        <f>IF(ISBLANK(Z26),AA26,(AA26*Z26))</f>
        <v>0</v>
      </c>
      <c r="AO26" s="1">
        <f>IF(AN14=0,0,(AN26/AN14)*AO14)</f>
        <v>0</v>
      </c>
      <c r="AP26" s="21">
        <f>IF(AN14=0,0,IF(ISBLANK(Z26),0,(Z26/AN14)*AO14))</f>
        <v>0</v>
      </c>
      <c r="AQ26" s="1">
        <f>IF(ISBLANK(AC26),AD26,(AD26*AC26))</f>
        <v>0</v>
      </c>
      <c r="AR26" s="1">
        <f>IF(AQ14=0,0,(AQ26/AQ14)*AR14)</f>
        <v>0</v>
      </c>
      <c r="AS26" s="21">
        <f>IF(AQ14=0,0,IF(ISBLANK(AC26),0,(AC26/AQ14)*AR14))</f>
        <v>0</v>
      </c>
      <c r="AT26" s="1">
        <f>IF(ISBLANK(AF26),AG26,(AG26*AF26))</f>
        <v>0</v>
      </c>
      <c r="AU26" s="1">
        <f>IF(AT14=0,0,(AT26/AT14)*AU14)</f>
        <v>0</v>
      </c>
      <c r="AV26" s="21">
        <f>IF(AT14=0,0,IF(ISBLANK(AF26),0,(AF26/AT14)*AU14))</f>
        <v>0</v>
      </c>
      <c r="AW26" s="1">
        <f>IF(ISBLANK(AI26),AJ26,(AJ26*AI26))</f>
        <v>0</v>
      </c>
      <c r="AX26" s="1">
        <f>IF(AW14=0,0,(AW26/AW14)*AX14)</f>
        <v>0</v>
      </c>
      <c r="AY26" s="21">
        <f>IF(AW14=0,0,IF(ISBLANK(AI26),0,(AI26/AW14)*AX14))</f>
        <v>0</v>
      </c>
    </row>
    <row r="27" ht="15.75" customHeight="1">
      <c r="B27" s="5" t="str">
        <f>X27</f>
        <v>crème fraiche</v>
      </c>
      <c r="D27" s="18">
        <f>IF(ISBLANK(Z27),0,(Z27/B7)*P7)</f>
        <v>0</v>
      </c>
      <c r="E27" s="11">
        <f>AB27</f>
        <v>0</v>
      </c>
      <c r="F27" s="3">
        <f>IF(ISBLANK(B7),0,IF(B7=0,0,(AN27/B7)*P7))</f>
        <v>0</v>
      </c>
      <c r="G27" s="18">
        <f>IF(ISBLANK(AC27),0,(AC27/B7)*P7)</f>
        <v>0</v>
      </c>
      <c r="H27" s="11">
        <f>AE27</f>
        <v>0</v>
      </c>
      <c r="I27" s="3">
        <f>IF(ISBLANK(B7),0,IF(B7=0,0,(AQ27/B7)*P7))</f>
        <v>0</v>
      </c>
      <c r="J27" s="18">
        <f>IF(ISBLANK(AF27),0,(AF27/B7)*P7)</f>
        <v>0</v>
      </c>
      <c r="K27" s="11">
        <f>AH27</f>
        <v>0</v>
      </c>
      <c r="L27" s="3">
        <f>IF(ISBLANK(B7),0,IF(B7=0,0,(AT27/B7)*P7))</f>
        <v>0</v>
      </c>
      <c r="M27" s="18">
        <f>IF(ISBLANK(AI27),0,(AI27/B7)*P7)</f>
        <v>0</v>
      </c>
      <c r="N27" s="11">
        <f>AK27</f>
        <v>0</v>
      </c>
      <c r="O27" s="3">
        <f>IF(ISBLANK(B7),0,IF(B7=0,0,(AW27/B7)*P7))</f>
        <v>0</v>
      </c>
      <c r="P27" s="3">
        <f>SUM(F27,I27,L27,O27)</f>
        <v>0</v>
      </c>
      <c r="Q27" s="18">
        <f>SUM(D27,G27,J27,M27)</f>
        <v>0</v>
      </c>
      <c r="R27" s="19" t="str">
        <f>IF(P27&lt;0.001,"",Y27*P27)</f>
        <v/>
      </c>
      <c r="T27" t="str">
        <v>crème fraiche</v>
      </c>
      <c r="V27" t="str">
        <v>.</v>
      </c>
      <c r="X27" s="5" t="str">
        <f>IF(ISBLANK(U27),T27,U27)</f>
        <v>crème fraiche</v>
      </c>
      <c r="AL27" s="5" t="str">
        <f>B27</f>
        <v>crème fraiche</v>
      </c>
      <c r="AN27" s="1">
        <f>IF(ISBLANK(Z27),AA27,(AA27*Z27))</f>
        <v>0</v>
      </c>
      <c r="AO27" s="1">
        <f>IF(AN14=0,0,(AN27/AN14)*AO14)</f>
        <v>0</v>
      </c>
      <c r="AP27" s="21">
        <f>IF(AN14=0,0,IF(ISBLANK(Z27),0,(Z27/AN14)*AO14))</f>
        <v>0</v>
      </c>
      <c r="AQ27" s="1">
        <f>IF(ISBLANK(AC27),AD27,(AD27*AC27))</f>
        <v>0</v>
      </c>
      <c r="AR27" s="1">
        <f>IF(AQ14=0,0,(AQ27/AQ14)*AR14)</f>
        <v>0</v>
      </c>
      <c r="AS27" s="21">
        <f>IF(AQ14=0,0,IF(ISBLANK(AC27),0,(AC27/AQ14)*AR14))</f>
        <v>0</v>
      </c>
      <c r="AT27" s="1">
        <f>IF(ISBLANK(AF27),AG27,(AG27*AF27))</f>
        <v>0</v>
      </c>
      <c r="AU27" s="1">
        <f>IF(AT14=0,0,(AT27/AT14)*AU14)</f>
        <v>0</v>
      </c>
      <c r="AV27" s="21">
        <f>IF(AT14=0,0,IF(ISBLANK(AF27),0,(AF27/AT14)*AU14))</f>
        <v>0</v>
      </c>
      <c r="AW27" s="1">
        <f>IF(ISBLANK(AI27),AJ27,(AJ27*AI27))</f>
        <v>0</v>
      </c>
      <c r="AX27" s="1">
        <f>IF(AW14=0,0,(AW27/AW14)*AX14)</f>
        <v>0</v>
      </c>
      <c r="AY27" s="21">
        <f>IF(AW14=0,0,IF(ISBLANK(AI27),0,(AI27/AW14)*AX14))</f>
        <v>0</v>
      </c>
    </row>
    <row r="28" ht="15" customHeight="1">
      <c r="B28" s="5" t="str">
        <f>X28</f>
        <v>fécule</v>
      </c>
      <c r="D28" s="18">
        <f>IF(ISBLANK(Z28),0,(Z28/B7)*P7)</f>
        <v>0</v>
      </c>
      <c r="E28" s="11">
        <f>AB28</f>
        <v>0</v>
      </c>
      <c r="F28" s="3">
        <f>IF(ISBLANK(B7),0,IF(B7=0,0,(AN28/B7)*P7))</f>
        <v>0</v>
      </c>
      <c r="G28" s="18">
        <f>IF(ISBLANK(AC28),0,(AC28/B7)*P7)</f>
        <v>0</v>
      </c>
      <c r="H28" s="11">
        <f>AE28</f>
        <v>0</v>
      </c>
      <c r="I28" s="3">
        <f>IF(ISBLANK(B7),0,IF(B7=0,0,(AQ28/B7)*P7))</f>
        <v>0</v>
      </c>
      <c r="J28" s="18">
        <f>IF(ISBLANK(AF28),0,(AF28/B7)*P7)</f>
        <v>0</v>
      </c>
      <c r="K28" s="11">
        <f>AH28</f>
        <v>0</v>
      </c>
      <c r="L28" s="3">
        <f>IF(ISBLANK(B7),0,IF(B7=0,0,(AT28/B7)*P7))</f>
        <v>0</v>
      </c>
      <c r="M28" s="18">
        <f>IF(ISBLANK(AI28),0,(AI28/B7)*P7)</f>
        <v>0</v>
      </c>
      <c r="N28" s="11">
        <f>AK28</f>
        <v>0</v>
      </c>
      <c r="O28" s="3">
        <f>IF(ISBLANK(B7),0,IF(B7=0,0,(AW28/B7)*P7))</f>
        <v>0</v>
      </c>
      <c r="P28" s="3">
        <f>SUM(F28,I28,L28,O28)</f>
        <v>0</v>
      </c>
      <c r="Q28" s="18">
        <f>SUM(D28,G28,J28,M28)</f>
        <v>0</v>
      </c>
      <c r="R28" s="19" t="str">
        <f>IF(P28&lt;0.001,"",Y28*P28)</f>
        <v/>
      </c>
      <c r="T28" t="str">
        <v>fécule</v>
      </c>
      <c r="V28" t="str">
        <v>.</v>
      </c>
      <c r="X28" s="5" t="str">
        <f>IF(ISBLANK(U28),T28,U28)</f>
        <v>fécule</v>
      </c>
      <c r="AL28" s="5" t="str">
        <f>B28</f>
        <v>fécule</v>
      </c>
      <c r="AN28" s="1">
        <f>IF(ISBLANK(Z28),AA28,(AA28*Z28))</f>
        <v>0</v>
      </c>
      <c r="AO28" s="1">
        <f>IF(AN14=0,0,(AN28/AN14)*AO14)</f>
        <v>0</v>
      </c>
      <c r="AP28" s="21">
        <f>IF(AN14=0,0,IF(ISBLANK(Z28),0,(Z28/AN14)*AO14))</f>
        <v>0</v>
      </c>
      <c r="AQ28" s="1">
        <f>IF(ISBLANK(AC28),AD28,(AD28*AC28))</f>
        <v>0</v>
      </c>
      <c r="AR28" s="1">
        <f>IF(AQ14=0,0,(AQ28/AQ14)*AR14)</f>
        <v>0</v>
      </c>
      <c r="AS28" s="21">
        <f>IF(AQ14=0,0,IF(ISBLANK(AC28),0,(AC28/AQ14)*AR14))</f>
        <v>0</v>
      </c>
      <c r="AT28" s="1">
        <f>IF(ISBLANK(AF28),AG28,(AG28*AF28))</f>
        <v>0</v>
      </c>
      <c r="AU28" s="1">
        <f>IF(AT14=0,0,(AT28/AT14)*AU14)</f>
        <v>0</v>
      </c>
      <c r="AV28" s="21">
        <f>IF(AT14=0,0,IF(ISBLANK(AF28),0,(AF28/AT14)*AU14))</f>
        <v>0</v>
      </c>
      <c r="AW28" s="1">
        <f>IF(ISBLANK(AI28),AJ28,(AJ28*AI28))</f>
        <v>0</v>
      </c>
      <c r="AX28" s="1">
        <f>IF(AW14=0,0,(AW28/AW14)*AX14)</f>
        <v>0</v>
      </c>
      <c r="AY28" s="21">
        <f>IF(AW14=0,0,IF(ISBLANK(AI28),0,(AI28/AW14)*AX14))</f>
        <v>0</v>
      </c>
    </row>
    <row r="29" ht="15" customHeight="1">
      <c r="B29" s="5" t="str">
        <f>X29</f>
        <v>sel fin</v>
      </c>
      <c r="D29" s="18">
        <f>IF(ISBLANK(Z29),0,(Z29/B7)*P7)</f>
        <v>0</v>
      </c>
      <c r="E29" s="11">
        <f>AB29</f>
        <v>0</v>
      </c>
      <c r="F29" s="3">
        <f>IF(ISBLANK(B7),0,IF(B7=0,0,(AN29/B7)*P7))</f>
        <v>0</v>
      </c>
      <c r="G29" s="18">
        <f>IF(ISBLANK(AC29),0,(AC29/B7)*P7)</f>
        <v>0</v>
      </c>
      <c r="H29" s="11">
        <f>AE29</f>
        <v>0</v>
      </c>
      <c r="I29" s="3">
        <f>IF(ISBLANK(B7),0,IF(B7=0,0,(AQ29/B7)*P7))</f>
        <v>0</v>
      </c>
      <c r="J29" s="18">
        <f>IF(ISBLANK(AF29),0,(AF29/B7)*P7)</f>
        <v>0</v>
      </c>
      <c r="K29" s="11">
        <f>AH29</f>
        <v>0</v>
      </c>
      <c r="L29" s="3">
        <f>IF(ISBLANK(B7),0,IF(B7=0,0,(AT29/B7)*P7))</f>
        <v>0</v>
      </c>
      <c r="M29" s="18">
        <f>IF(ISBLANK(AI29),0,(AI29/B7)*P7)</f>
        <v>0</v>
      </c>
      <c r="N29" s="11">
        <f>AK29</f>
        <v>0</v>
      </c>
      <c r="O29" s="3">
        <f>IF(ISBLANK(B7),0,IF(B7=0,0,(AW29/B7)*P7))</f>
        <v>0</v>
      </c>
      <c r="P29" s="3">
        <f>SUM(F29,I29,L29,O29)</f>
        <v>0</v>
      </c>
      <c r="Q29" s="18">
        <f>SUM(D29,G29,J29,M29)</f>
        <v>0</v>
      </c>
      <c r="R29" s="19" t="str">
        <f>IF(P29&lt;0.001,"",Y29*P29)</f>
        <v/>
      </c>
      <c r="T29" t="str">
        <v>sel fin</v>
      </c>
      <c r="V29" t="str">
        <v>.</v>
      </c>
      <c r="X29" s="5" t="str">
        <f>IF(ISBLANK(U29),T29,U29)</f>
        <v>sel fin</v>
      </c>
      <c r="AL29" s="5" t="str">
        <f>B29</f>
        <v>sel fin</v>
      </c>
      <c r="AN29" s="1">
        <f>IF(ISBLANK(Z29),AA29,(AA29*Z29))</f>
        <v>0</v>
      </c>
      <c r="AO29" s="1">
        <f>IF(AN14=0,0,(AN29/AN14)*AO14)</f>
        <v>0</v>
      </c>
      <c r="AP29" s="21">
        <f>IF(AN14=0,0,IF(ISBLANK(Z29),0,(Z29/AN14)*AO14))</f>
        <v>0</v>
      </c>
      <c r="AQ29" s="1">
        <f>IF(ISBLANK(AC29),AD29,(AD29*AC29))</f>
        <v>0</v>
      </c>
      <c r="AR29" s="1">
        <f>IF(AQ14=0,0,(AQ29/AQ14)*AR14)</f>
        <v>0</v>
      </c>
      <c r="AS29" s="21">
        <f>IF(AQ14=0,0,IF(ISBLANK(AC29),0,(AC29/AQ14)*AR14))</f>
        <v>0</v>
      </c>
      <c r="AT29" s="1">
        <f>IF(ISBLANK(AF29),AG29,(AG29*AF29))</f>
        <v>0</v>
      </c>
      <c r="AU29" s="1">
        <f>IF(AT14=0,0,(AT29/AT14)*AU14)</f>
        <v>0</v>
      </c>
      <c r="AV29" s="21">
        <f>IF(AT14=0,0,IF(ISBLANK(AF29),0,(AF29/AT14)*AU14))</f>
        <v>0</v>
      </c>
      <c r="AW29" s="1">
        <f>IF(ISBLANK(AI29),AJ29,(AJ29*AI29))</f>
        <v>0</v>
      </c>
      <c r="AX29" s="1">
        <f>IF(AW14=0,0,(AW29/AW14)*AX14)</f>
        <v>0</v>
      </c>
      <c r="AY29" s="21">
        <f>IF(AW14=0,0,IF(ISBLANK(AI29),0,(AI29/AW14)*AX14))</f>
        <v>0</v>
      </c>
    </row>
    <row r="30" ht="15" customHeight="1">
      <c r="B30" s="5" t="str">
        <f>X30</f>
        <v>piment de cayenne</v>
      </c>
      <c r="D30" s="18">
        <f>IF(ISBLANK(Z30),0,(Z30/B7)*P7)</f>
        <v>0</v>
      </c>
      <c r="E30" s="11">
        <f>AB30</f>
        <v>0</v>
      </c>
      <c r="F30" s="3">
        <f>IF(ISBLANK(B7),0,IF(B7=0,0,(AN30/B7)*P7))</f>
        <v>0</v>
      </c>
      <c r="G30" s="18">
        <f>IF(ISBLANK(AC30),0,(AC30/B7)*P7)</f>
        <v>0</v>
      </c>
      <c r="H30" s="11">
        <f>AE30</f>
        <v>0</v>
      </c>
      <c r="I30" s="3">
        <f>IF(ISBLANK(B7),0,IF(B7=0,0,(AQ30/B7)*P7))</f>
        <v>0</v>
      </c>
      <c r="J30" s="18">
        <f>IF(ISBLANK(AF30),0,(AF30/B7)*P7)</f>
        <v>0</v>
      </c>
      <c r="K30" s="11">
        <f>AH30</f>
        <v>0</v>
      </c>
      <c r="L30" s="3">
        <f>IF(ISBLANK(B7),0,IF(B7=0,0,(AT30/B7)*P7))</f>
        <v>0</v>
      </c>
      <c r="M30" s="18">
        <f>IF(ISBLANK(AI30),0,(AI30/B7)*P7)</f>
        <v>0</v>
      </c>
      <c r="N30" s="11">
        <f>AK30</f>
        <v>0</v>
      </c>
      <c r="O30" s="3">
        <f>IF(ISBLANK(B7),0,IF(B7=0,0,(AW30/B7)*P7))</f>
        <v>0</v>
      </c>
      <c r="P30" s="3">
        <f>SUM(F30,I30,L30,O30)</f>
        <v>0</v>
      </c>
      <c r="Q30" s="18">
        <f>SUM(D30,G30,J30,M30)</f>
        <v>0</v>
      </c>
      <c r="R30" s="19" t="str">
        <f>IF(P30&lt;0.001,"",Y30*P30)</f>
        <v/>
      </c>
      <c r="T30" t="str">
        <v>poivre de cayenne</v>
      </c>
      <c r="U30" t="str">
        <v>piment de cayenne</v>
      </c>
      <c r="V30" t="str">
        <v>.</v>
      </c>
      <c r="X30" s="5" t="str">
        <f>IF(ISBLANK(U30),T30,U30)</f>
        <v>piment de cayenne</v>
      </c>
      <c r="AL30" s="5" t="str">
        <f>B30</f>
        <v>piment de cayenne</v>
      </c>
      <c r="AN30" s="1">
        <f>IF(ISBLANK(Z30),AA30,(AA30*Z30))</f>
        <v>0</v>
      </c>
      <c r="AO30" s="1">
        <f>IF(AN14=0,0,(AN30/AN14)*AO14)</f>
        <v>0</v>
      </c>
      <c r="AP30" s="21">
        <f>IF(AN14=0,0,IF(ISBLANK(Z30),0,(Z30/AN14)*AO14))</f>
        <v>0</v>
      </c>
      <c r="AQ30" s="1">
        <f>IF(ISBLANK(AC30),AD30,(AD30*AC30))</f>
        <v>0</v>
      </c>
      <c r="AR30" s="1">
        <f>IF(AQ14=0,0,(AQ30/AQ14)*AR14)</f>
        <v>0</v>
      </c>
      <c r="AS30" s="21">
        <f>IF(AQ14=0,0,IF(ISBLANK(AC30),0,(AC30/AQ14)*AR14))</f>
        <v>0</v>
      </c>
      <c r="AT30" s="1">
        <f>IF(ISBLANK(AF30),AG30,(AG30*AF30))</f>
        <v>0</v>
      </c>
      <c r="AU30" s="1">
        <f>IF(AT14=0,0,(AT30/AT14)*AU14)</f>
        <v>0</v>
      </c>
      <c r="AV30" s="21">
        <f>IF(AT14=0,0,IF(ISBLANK(AF30),0,(AF30/AT14)*AU14))</f>
        <v>0</v>
      </c>
      <c r="AW30" s="1">
        <f>IF(ISBLANK(AI30),AJ30,(AJ30*AI30))</f>
        <v>0</v>
      </c>
      <c r="AX30" s="1">
        <f>IF(AW14=0,0,(AW30/AW14)*AX14)</f>
        <v>0</v>
      </c>
      <c r="AY30" s="21">
        <f>IF(AW14=0,0,IF(ISBLANK(AI30),0,(AI30/AW14)*AX14))</f>
        <v>0</v>
      </c>
    </row>
    <row r="31" ht="15.75" customHeight="1">
      <c r="B31" s="5" t="str">
        <f>X31</f>
        <v>muscade</v>
      </c>
      <c r="D31" s="18">
        <f>IF(ISBLANK(Z31),0,(Z31/B7)*P7)</f>
        <v>0</v>
      </c>
      <c r="E31" s="11">
        <f>AB31</f>
        <v>0</v>
      </c>
      <c r="F31" s="3">
        <f>IF(ISBLANK(B7),0,IF(B7=0,0,(AN31/B7)*P7))</f>
        <v>0</v>
      </c>
      <c r="G31" s="18">
        <f>IF(ISBLANK(AC31),0,(AC31/B7)*P7)</f>
        <v>0</v>
      </c>
      <c r="H31" s="11">
        <f>AE31</f>
        <v>0</v>
      </c>
      <c r="I31" s="3">
        <f>IF(ISBLANK(B7),0,IF(B7=0,0,(AQ31/B7)*P7))</f>
        <v>0</v>
      </c>
      <c r="J31" s="18">
        <f>IF(ISBLANK(AF31),0,(AF31/B7)*P7)</f>
        <v>0</v>
      </c>
      <c r="K31" s="11">
        <f>AH31</f>
        <v>0</v>
      </c>
      <c r="L31" s="3">
        <f>IF(ISBLANK(B7),0,IF(B7=0,0,(AT31/B7)*P7))</f>
        <v>0</v>
      </c>
      <c r="M31" s="18">
        <f>IF(ISBLANK(AI31),0,(AI31/B7)*P7)</f>
        <v>0</v>
      </c>
      <c r="N31" s="11">
        <f>AK31</f>
        <v>0</v>
      </c>
      <c r="O31" s="3">
        <f>IF(ISBLANK(B7),0,IF(B7=0,0,(AW31/B7)*P7))</f>
        <v>0</v>
      </c>
      <c r="P31" s="3">
        <f>SUM(F31,I31,L31,O31)</f>
        <v>0</v>
      </c>
      <c r="Q31" s="18">
        <f>SUM(D31,G31,J31,M31)</f>
        <v>0</v>
      </c>
      <c r="R31" s="19" t="str">
        <f>IF(P31&lt;0.001,"",Y31*P31)</f>
        <v/>
      </c>
      <c r="T31" t="str">
        <v>muscade</v>
      </c>
      <c r="V31" t="str">
        <v>.</v>
      </c>
      <c r="X31" s="5" t="str">
        <f>IF(ISBLANK(U31),T31,U31)</f>
        <v>muscade</v>
      </c>
      <c r="AL31" s="5" t="str">
        <f>B31</f>
        <v>muscade</v>
      </c>
      <c r="AN31" s="1">
        <f>IF(ISBLANK(Z31),AA31,(AA31*Z31))</f>
        <v>0</v>
      </c>
      <c r="AO31" s="1">
        <f>IF(AN14=0,0,(AN31/AN14)*AO14)</f>
        <v>0</v>
      </c>
      <c r="AP31" s="21">
        <f>IF(AN14=0,0,IF(ISBLANK(Z31),0,(Z31/AN14)*AO14))</f>
        <v>0</v>
      </c>
      <c r="AQ31" s="1">
        <f>IF(ISBLANK(AC31),AD31,(AD31*AC31))</f>
        <v>0</v>
      </c>
      <c r="AR31" s="1">
        <f>IF(AQ14=0,0,(AQ31/AQ14)*AR14)</f>
        <v>0</v>
      </c>
      <c r="AS31" s="21">
        <f>IF(AQ14=0,0,IF(ISBLANK(AC31),0,(AC31/AQ14)*AR14))</f>
        <v>0</v>
      </c>
      <c r="AT31" s="1">
        <f>IF(ISBLANK(AF31),AG31,(AG31*AF31))</f>
        <v>0</v>
      </c>
      <c r="AU31" s="1">
        <f>IF(AT14=0,0,(AT31/AT14)*AU14)</f>
        <v>0</v>
      </c>
      <c r="AV31" s="21">
        <f>IF(AT14=0,0,IF(ISBLANK(AF31),0,(AF31/AT14)*AU14))</f>
        <v>0</v>
      </c>
      <c r="AW31" s="1">
        <f>IF(ISBLANK(AI31),AJ31,(AJ31*AI31))</f>
        <v>0</v>
      </c>
      <c r="AX31" s="1">
        <f>IF(AW14=0,0,(AW31/AW14)*AX14)</f>
        <v>0</v>
      </c>
      <c r="AY31" s="21">
        <f>IF(AW14=0,0,IF(ISBLANK(AI31),0,(AI31/AW14)*AX14))</f>
        <v>0</v>
      </c>
    </row>
    <row r="32" ht="15" customHeight="1">
      <c r="B32" s="5" t="str">
        <f>X32</f>
        <v>beurre fondu</v>
      </c>
      <c r="D32" s="18">
        <f>IF(ISBLANK(Z32),0,(Z32/B7)*P7)</f>
        <v>0</v>
      </c>
      <c r="E32" s="11">
        <f>AB32</f>
        <v>0</v>
      </c>
      <c r="F32" s="3">
        <f>IF(ISBLANK(B7),0,IF(B7=0,0,(AN32/B7)*P7))</f>
        <v>0</v>
      </c>
      <c r="G32" s="18">
        <f>IF(ISBLANK(AC32),0,(AC32/B7)*P7)</f>
        <v>0</v>
      </c>
      <c r="H32" s="11">
        <f>AE32</f>
        <v>0</v>
      </c>
      <c r="I32" s="3">
        <f>IF(ISBLANK(B7),0,IF(B7=0,0,(AQ32/B7)*P7))</f>
        <v>0</v>
      </c>
      <c r="J32" s="18">
        <f>IF(ISBLANK(AF32),0,(AF32/B7)*P7)</f>
        <v>0</v>
      </c>
      <c r="K32" s="11">
        <f>AH32</f>
        <v>0</v>
      </c>
      <c r="L32" s="3">
        <f>IF(ISBLANK(B7),0,IF(B7=0,0,(AT32/B7)*P7))</f>
        <v>0</v>
      </c>
      <c r="M32" s="18">
        <f>IF(ISBLANK(AI32),0,(AI32/B7)*P7)</f>
        <v>0</v>
      </c>
      <c r="N32" s="11">
        <f>AK32</f>
        <v>0</v>
      </c>
      <c r="O32" s="3">
        <f>IF(ISBLANK(B7),0,IF(B7=0,0,(AW32/B7)*P7))</f>
        <v>0</v>
      </c>
      <c r="P32" s="3">
        <f>SUM(F32,I32,L32,O32)</f>
        <v>0</v>
      </c>
      <c r="Q32" s="18">
        <f>SUM(D32,G32,J32,M32)</f>
        <v>0</v>
      </c>
      <c r="R32" s="19" t="str">
        <f>IF(P32&lt;0.001,"",Y32*P32)</f>
        <v/>
      </c>
      <c r="T32" t="str">
        <v>beurre fondu</v>
      </c>
      <c r="V32" t="str">
        <v>.</v>
      </c>
      <c r="X32" s="5" t="str">
        <f>IF(ISBLANK(U32),T32,U32)</f>
        <v>beurre fondu</v>
      </c>
      <c r="AL32" s="5" t="str">
        <f>B32</f>
        <v>beurre fondu</v>
      </c>
      <c r="AN32" s="1">
        <f>IF(ISBLANK(Z32),AA32,(AA32*Z32))</f>
        <v>0</v>
      </c>
      <c r="AO32" s="1">
        <f>IF(AN14=0,0,(AN32/AN14)*AO14)</f>
        <v>0</v>
      </c>
      <c r="AP32" s="21">
        <f>IF(AN14=0,0,IF(ISBLANK(Z32),0,(Z32/AN14)*AO14))</f>
        <v>0</v>
      </c>
      <c r="AQ32" s="1">
        <f>IF(ISBLANK(AC32),AD32,(AD32*AC32))</f>
        <v>0</v>
      </c>
      <c r="AR32" s="1">
        <f>IF(AQ14=0,0,(AQ32/AQ14)*AR14)</f>
        <v>0</v>
      </c>
      <c r="AS32" s="21">
        <f>IF(AQ14=0,0,IF(ISBLANK(AC32),0,(AC32/AQ14)*AR14))</f>
        <v>0</v>
      </c>
      <c r="AT32" s="1">
        <f>IF(ISBLANK(AF32),AG32,(AG32*AF32))</f>
        <v>0</v>
      </c>
      <c r="AU32" s="1">
        <f>IF(AT14=0,0,(AT32/AT14)*AU14)</f>
        <v>0</v>
      </c>
      <c r="AV32" s="21">
        <f>IF(AT14=0,0,IF(ISBLANK(AF32),0,(AF32/AT14)*AU14))</f>
        <v>0</v>
      </c>
      <c r="AW32" s="1">
        <f>IF(ISBLANK(AI32),AJ32,(AJ32*AI32))</f>
        <v>0</v>
      </c>
      <c r="AX32" s="1">
        <f>IF(AW14=0,0,(AW32/AW14)*AX14)</f>
        <v>0</v>
      </c>
      <c r="AY32" s="21">
        <f>IF(AW14=0,0,IF(ISBLANK(AI32),0,(AI32/AW14)*AX14))</f>
        <v>0</v>
      </c>
    </row>
    <row r="33" ht="15" customHeight="1">
      <c r="B33" s="5">
        <f>X33</f>
        <v>0</v>
      </c>
      <c r="D33" s="18">
        <f>IF(ISBLANK(Z33),0,(Z33/B7)*P7)</f>
        <v>0</v>
      </c>
      <c r="E33" s="11">
        <f>AB33</f>
        <v>0</v>
      </c>
      <c r="F33" s="3">
        <f>IF(ISBLANK(B7),0,IF(B7=0,0,(AN33/B7)*P7))</f>
        <v>0</v>
      </c>
      <c r="G33" s="18">
        <f>IF(ISBLANK(AC33),0,(AC33/B7)*P7)</f>
        <v>0</v>
      </c>
      <c r="H33" s="11">
        <f>AE33</f>
        <v>0</v>
      </c>
      <c r="I33" s="3">
        <f>IF(ISBLANK(B7),0,IF(B7=0,0,(AQ33/B7)*P7))</f>
        <v>0</v>
      </c>
      <c r="J33" s="18">
        <f>IF(ISBLANK(AF33),0,(AF33/B7)*P7)</f>
        <v>0</v>
      </c>
      <c r="K33" s="11">
        <f>AH33</f>
        <v>0</v>
      </c>
      <c r="L33" s="3">
        <f>IF(ISBLANK(B7),0,IF(B7=0,0,(AT33/B7)*P7))</f>
        <v>0</v>
      </c>
      <c r="M33" s="18">
        <f>IF(ISBLANK(AI33),0,(AI33/B7)*P7)</f>
        <v>0</v>
      </c>
      <c r="N33" s="11">
        <f>AK33</f>
        <v>0</v>
      </c>
      <c r="O33" s="3">
        <f>IF(ISBLANK(B7),0,IF(B7=0,0,(AW33/B7)*P7))</f>
        <v>0</v>
      </c>
      <c r="P33" s="3">
        <f>SUM(F33,I33,L33,O33)</f>
        <v>0</v>
      </c>
      <c r="Q33" s="18">
        <f>SUM(D33,G33,J33,M33)</f>
        <v>0</v>
      </c>
      <c r="R33" s="19" t="str">
        <f>IF(P33&lt;0.001,"",Y33*P33)</f>
        <v/>
      </c>
      <c r="V33" t="str">
        <v>.</v>
      </c>
      <c r="X33" s="5">
        <f>IF(ISBLANK(U33),T33,U33)</f>
        <v>0</v>
      </c>
      <c r="AL33" s="5">
        <f>B33</f>
        <v>0</v>
      </c>
      <c r="AN33" s="1">
        <f>IF(ISBLANK(Z33),AA33,(AA33*Z33))</f>
        <v>0</v>
      </c>
      <c r="AO33" s="1">
        <f>IF(AN14=0,0,(AN33/AN14)*AO14)</f>
        <v>0</v>
      </c>
      <c r="AP33" s="21">
        <f>IF(AN14=0,0,IF(ISBLANK(Z33),0,(Z33/AN14)*AO14))</f>
        <v>0</v>
      </c>
      <c r="AQ33" s="1">
        <f>IF(ISBLANK(AC33),AD33,(AD33*AC33))</f>
        <v>0</v>
      </c>
      <c r="AR33" s="1">
        <f>IF(AQ14=0,0,(AQ33/AQ14)*AR14)</f>
        <v>0</v>
      </c>
      <c r="AS33" s="21">
        <f>IF(AQ14=0,0,IF(ISBLANK(AC33),0,(AC33/AQ14)*AR14))</f>
        <v>0</v>
      </c>
      <c r="AT33" s="1">
        <f>IF(ISBLANK(AF33),AG33,(AG33*AF33))</f>
        <v>0</v>
      </c>
      <c r="AU33" s="1">
        <f>IF(AT14=0,0,(AT33/AT14)*AU14)</f>
        <v>0</v>
      </c>
      <c r="AV33" s="21">
        <f>IF(AT14=0,0,IF(ISBLANK(AF33),0,(AF33/AT14)*AU14))</f>
        <v>0</v>
      </c>
      <c r="AW33" s="1">
        <f>IF(ISBLANK(AI33),AJ33,(AJ33*AI33))</f>
        <v>0</v>
      </c>
      <c r="AX33" s="1">
        <f>IF(AW14=0,0,(AW33/AW14)*AX14)</f>
        <v>0</v>
      </c>
      <c r="AY33" s="21">
        <f>IF(AW14=0,0,IF(ISBLANK(AI33),0,(AI33/AW14)*AX14))</f>
        <v>0</v>
      </c>
    </row>
    <row r="34" ht="15" customHeight="1">
      <c r="B34" s="5" t="str">
        <f>X34</f>
        <v>GARNITURE</v>
      </c>
      <c r="D34" s="18">
        <f>IF(ISBLANK(Z34),0,(Z34/B7)*P7)</f>
        <v>0</v>
      </c>
      <c r="E34" s="11">
        <f>AB34</f>
        <v>0</v>
      </c>
      <c r="F34" s="3">
        <f>IF(ISBLANK(B7),0,IF(B7=0,0,(AN34/B7)*P7))</f>
        <v>0</v>
      </c>
      <c r="G34" s="18">
        <f>IF(ISBLANK(AC34),0,(AC34/B7)*P7)</f>
        <v>0</v>
      </c>
      <c r="H34" s="11">
        <f>AE34</f>
        <v>0</v>
      </c>
      <c r="I34" s="3">
        <f>IF(ISBLANK(B7),0,IF(B7=0,0,(AQ34/B7)*P7))</f>
        <v>0</v>
      </c>
      <c r="J34" s="18">
        <f>IF(ISBLANK(AF34),0,(AF34/B7)*P7)</f>
        <v>0</v>
      </c>
      <c r="K34" s="11">
        <f>AH34</f>
        <v>0</v>
      </c>
      <c r="L34" s="3">
        <f>IF(ISBLANK(B7),0,IF(B7=0,0,(AT34/B7)*P7))</f>
        <v>0</v>
      </c>
      <c r="M34" s="18">
        <f>IF(ISBLANK(AI34),0,(AI34/B7)*P7)</f>
        <v>0</v>
      </c>
      <c r="N34" s="11">
        <f>AK34</f>
        <v>0</v>
      </c>
      <c r="O34" s="3">
        <f>IF(ISBLANK(B7),0,IF(B7=0,0,(AW34/B7)*P7))</f>
        <v>0</v>
      </c>
      <c r="P34" s="3">
        <f>SUM(F34,I34,L34,O34)</f>
        <v>0</v>
      </c>
      <c r="Q34" s="18">
        <f>SUM(D34,G34,J34,M34)</f>
        <v>0</v>
      </c>
      <c r="R34" s="19" t="str">
        <f>IF(P34&lt;0.001,"",Y34*P34)</f>
        <v/>
      </c>
      <c r="T34" t="str">
        <v>GARNITURE</v>
      </c>
      <c r="V34" t="str">
        <v>.</v>
      </c>
      <c r="X34" s="5" t="str">
        <f>IF(ISBLANK(U34),T34,U34)</f>
        <v>GARNITURE</v>
      </c>
      <c r="AL34" s="5" t="str">
        <f>B34</f>
        <v>GARNITURE</v>
      </c>
      <c r="AN34" s="1">
        <f>IF(ISBLANK(Z34),AA34,(AA34*Z34))</f>
        <v>0</v>
      </c>
      <c r="AO34" s="1">
        <f>IF(AN14=0,0,(AN34/AN14)*AO14)</f>
        <v>0</v>
      </c>
      <c r="AP34" s="21">
        <f>IF(AN14=0,0,IF(ISBLANK(Z34),0,(Z34/AN14)*AO14))</f>
        <v>0</v>
      </c>
      <c r="AQ34" s="1">
        <f>IF(ISBLANK(AC34),AD34,(AD34*AC34))</f>
        <v>0</v>
      </c>
      <c r="AR34" s="1">
        <f>IF(AQ14=0,0,(AQ34/AQ14)*AR14)</f>
        <v>0</v>
      </c>
      <c r="AS34" s="21">
        <f>IF(AQ14=0,0,IF(ISBLANK(AC34),0,(AC34/AQ14)*AR14))</f>
        <v>0</v>
      </c>
      <c r="AT34" s="1">
        <f>IF(ISBLANK(AF34),AG34,(AG34*AF34))</f>
        <v>0</v>
      </c>
      <c r="AU34" s="1">
        <f>IF(AT14=0,0,(AT34/AT14)*AU14)</f>
        <v>0</v>
      </c>
      <c r="AV34" s="21">
        <f>IF(AT14=0,0,IF(ISBLANK(AF34),0,(AF34/AT14)*AU14))</f>
        <v>0</v>
      </c>
      <c r="AW34" s="1">
        <f>IF(ISBLANK(AI34),AJ34,(AJ34*AI34))</f>
        <v>0</v>
      </c>
      <c r="AX34" s="1">
        <f>IF(AW14=0,0,(AW34/AW14)*AX14)</f>
        <v>0</v>
      </c>
      <c r="AY34" s="21">
        <f>IF(AW14=0,0,IF(ISBLANK(AI34),0,(AI34/AW14)*AX14))</f>
        <v>0</v>
      </c>
    </row>
    <row r="35" ht="15" customHeight="1">
      <c r="B35" s="5">
        <f>X35</f>
        <v>0</v>
      </c>
      <c r="D35" s="18">
        <f>IF(ISBLANK(Z35),0,(Z35/B7)*P7)</f>
        <v>0</v>
      </c>
      <c r="E35" s="11">
        <f>AB35</f>
        <v>0</v>
      </c>
      <c r="F35" s="3">
        <f>IF(ISBLANK(B7),0,IF(B7=0,0,(AN35/B7)*P7))</f>
        <v>0</v>
      </c>
      <c r="G35" s="18">
        <f>IF(ISBLANK(AC35),0,(AC35/B7)*P7)</f>
        <v>0</v>
      </c>
      <c r="H35" s="11">
        <f>AE35</f>
        <v>0</v>
      </c>
      <c r="I35" s="3">
        <f>IF(ISBLANK(B7),0,IF(B7=0,0,(AQ35/B7)*P7))</f>
        <v>0</v>
      </c>
      <c r="J35" s="18">
        <f>IF(ISBLANK(AF35),0,(AF35/B7)*P7)</f>
        <v>0</v>
      </c>
      <c r="K35" s="11">
        <f>AH35</f>
        <v>0</v>
      </c>
      <c r="L35" s="3">
        <f>IF(ISBLANK(B7),0,IF(B7=0,0,(AT35/B7)*P7))</f>
        <v>0</v>
      </c>
      <c r="M35" s="18">
        <f>IF(ISBLANK(AI35),0,(AI35/B7)*P7)</f>
        <v>0</v>
      </c>
      <c r="N35" s="11">
        <f>AK35</f>
        <v>0</v>
      </c>
      <c r="O35" s="3">
        <f>IF(ISBLANK(B7),0,IF(B7=0,0,(AW35/B7)*P7))</f>
        <v>0</v>
      </c>
      <c r="P35" s="3">
        <f>SUM(F35,I35,L35,O35)</f>
        <v>0</v>
      </c>
      <c r="Q35" s="18">
        <f>SUM(D35,G35,J35,M35)</f>
        <v>0</v>
      </c>
      <c r="R35" s="19" t="str">
        <f>IF(P35&lt;0.001,"",Y35*P35)</f>
        <v/>
      </c>
      <c r="V35" t="str">
        <v>.</v>
      </c>
      <c r="X35" s="5">
        <f>IF(ISBLANK(U35),T35,U35)</f>
        <v>0</v>
      </c>
      <c r="AL35" s="5">
        <f>B35</f>
        <v>0</v>
      </c>
      <c r="AN35" s="1">
        <f>IF(ISBLANK(Z35),AA35,(AA35*Z35))</f>
        <v>0</v>
      </c>
      <c r="AO35" s="1">
        <f>IF(AN14=0,0,(AN35/AN14)*AO14)</f>
        <v>0</v>
      </c>
      <c r="AP35" s="21">
        <f>IF(AN14=0,0,IF(ISBLANK(Z35),0,(Z35/AN14)*AO14))</f>
        <v>0</v>
      </c>
      <c r="AQ35" s="1">
        <f>IF(ISBLANK(AC35),AD35,(AD35*AC35))</f>
        <v>0</v>
      </c>
      <c r="AR35" s="1">
        <f>IF(AQ14=0,0,(AQ35/AQ14)*AR14)</f>
        <v>0</v>
      </c>
      <c r="AS35" s="21">
        <f>IF(AQ14=0,0,IF(ISBLANK(AC35),0,(AC35/AQ14)*AR14))</f>
        <v>0</v>
      </c>
      <c r="AT35" s="1">
        <f>IF(ISBLANK(AF35),AG35,(AG35*AF35))</f>
        <v>0</v>
      </c>
      <c r="AU35" s="1">
        <f>IF(AT14=0,0,(AT35/AT14)*AU14)</f>
        <v>0</v>
      </c>
      <c r="AV35" s="21">
        <f>IF(AT14=0,0,IF(ISBLANK(AF35),0,(AF35/AT14)*AU14))</f>
        <v>0</v>
      </c>
      <c r="AW35" s="1">
        <f>IF(ISBLANK(AI35),AJ35,(AJ35*AI35))</f>
        <v>0</v>
      </c>
      <c r="AX35" s="1">
        <f>IF(AW14=0,0,(AW35/AW14)*AX14)</f>
        <v>0</v>
      </c>
      <c r="AY35" s="21">
        <f>IF(AW14=0,0,IF(ISBLANK(AI35),0,(AI35/AW14)*AX14))</f>
        <v>0</v>
      </c>
    </row>
    <row r="36" ht="15.75" customHeight="1">
      <c r="B36" s="5" t="str">
        <f>X36</f>
        <v>lardons de poitrine fumée</v>
      </c>
      <c r="D36" s="18">
        <f>IF(ISBLANK(Z36),0,(Z36/B7)*P7)</f>
        <v>0</v>
      </c>
      <c r="E36" s="11">
        <f>AB36</f>
        <v>0</v>
      </c>
      <c r="F36" s="3">
        <f>IF(ISBLANK(B7),0,IF(B7=0,0,(AN36/B7)*P7))</f>
        <v>0</v>
      </c>
      <c r="G36" s="18">
        <f>IF(ISBLANK(AC36),0,(AC36/B7)*P7)</f>
        <v>0</v>
      </c>
      <c r="H36" s="11">
        <f>AE36</f>
        <v>0</v>
      </c>
      <c r="I36" s="3">
        <f>IF(ISBLANK(B7),0,IF(B7=0,0,(AQ36/B7)*P7))</f>
        <v>0</v>
      </c>
      <c r="J36" s="18">
        <f>IF(ISBLANK(AF36),0,(AF36/B7)*P7)</f>
        <v>0</v>
      </c>
      <c r="K36" s="11">
        <f>AH36</f>
        <v>0</v>
      </c>
      <c r="L36" s="3">
        <f>IF(ISBLANK(B7),0,IF(B7=0,0,(AT36/B7)*P7))</f>
        <v>0</v>
      </c>
      <c r="M36" s="18">
        <f>IF(ISBLANK(AI36),0,(AI36/B7)*P7)</f>
        <v>0</v>
      </c>
      <c r="N36" s="11">
        <f>AK36</f>
        <v>0</v>
      </c>
      <c r="O36" s="3">
        <f>IF(ISBLANK(B7),0,IF(B7=0,0,(AW36/B7)*P7))</f>
        <v>0</v>
      </c>
      <c r="P36" s="3">
        <f>SUM(F36,I36,L36,O36)</f>
        <v>0</v>
      </c>
      <c r="Q36" s="18">
        <f>SUM(D36,G36,J36,M36)</f>
        <v>0</v>
      </c>
      <c r="R36" s="19" t="str">
        <f>IF(P36&lt;0.001,"",Y36*P36)</f>
        <v/>
      </c>
      <c r="T36" t="str">
        <v>lardons de poitrine fumée</v>
      </c>
      <c r="V36" t="str">
        <v>.</v>
      </c>
      <c r="X36" s="5" t="str">
        <f>IF(ISBLANK(U36),T36,U36)</f>
        <v>lardons de poitrine fumée</v>
      </c>
      <c r="AL36" s="5" t="str">
        <f>B36</f>
        <v>lardons de poitrine fumée</v>
      </c>
      <c r="AN36" s="1">
        <f>IF(ISBLANK(Z36),AA36,(AA36*Z36))</f>
        <v>0</v>
      </c>
      <c r="AO36" s="1">
        <f>IF(AN14=0,0,(AN36/AN14)*AO14)</f>
        <v>0</v>
      </c>
      <c r="AP36" s="21">
        <f>IF(AN14=0,0,IF(ISBLANK(Z36),0,(Z36/AN14)*AO14))</f>
        <v>0</v>
      </c>
      <c r="AQ36" s="1">
        <f>IF(ISBLANK(AC36),AD36,(AD36*AC36))</f>
        <v>0</v>
      </c>
      <c r="AR36" s="1">
        <f>IF(AQ14=0,0,(AQ36/AQ14)*AR14)</f>
        <v>0</v>
      </c>
      <c r="AS36" s="21">
        <f>IF(AQ14=0,0,IF(ISBLANK(AC36),0,(AC36/AQ14)*AR14))</f>
        <v>0</v>
      </c>
      <c r="AT36" s="1">
        <f>IF(ISBLANK(AF36),AG36,(AG36*AF36))</f>
        <v>0</v>
      </c>
      <c r="AU36" s="1">
        <f>IF(AT14=0,0,(AT36/AT14)*AU14)</f>
        <v>0</v>
      </c>
      <c r="AV36" s="21">
        <f>IF(AT14=0,0,IF(ISBLANK(AF36),0,(AF36/AT14)*AU14))</f>
        <v>0</v>
      </c>
      <c r="AW36" s="1">
        <f>IF(ISBLANK(AI36),AJ36,(AJ36*AI36))</f>
        <v>0</v>
      </c>
      <c r="AX36" s="1">
        <f>IF(AW14=0,0,(AW36/AW14)*AX14)</f>
        <v>0</v>
      </c>
      <c r="AY36" s="21">
        <f>IF(AW14=0,0,IF(ISBLANK(AI36),0,(AI36/AW14)*AX14))</f>
        <v>0</v>
      </c>
    </row>
    <row r="37" ht="15" customHeight="1">
      <c r="B37" s="5" t="str">
        <f>X37</f>
        <v>emmenthal rapé</v>
      </c>
      <c r="D37" s="18">
        <f>IF(ISBLANK(Z37),0,(Z37/B7)*P7)</f>
        <v>0</v>
      </c>
      <c r="E37" s="11">
        <f>AB37</f>
        <v>0</v>
      </c>
      <c r="F37" s="3">
        <f>IF(ISBLANK(B7),0,IF(B7=0,0,(AN37/B7)*P7))</f>
        <v>0</v>
      </c>
      <c r="G37" s="18">
        <f>IF(ISBLANK(AC37),0,(AC37/B7)*P7)</f>
        <v>0</v>
      </c>
      <c r="H37" s="11">
        <f>AE37</f>
        <v>0</v>
      </c>
      <c r="I37" s="3">
        <f>IF(ISBLANK(B7),0,IF(B7=0,0,(AQ37/B7)*P7))</f>
        <v>0</v>
      </c>
      <c r="J37" s="18">
        <f>IF(ISBLANK(AF37),0,(AF37/B7)*P7)</f>
        <v>0</v>
      </c>
      <c r="K37" s="11">
        <f>AH37</f>
        <v>0</v>
      </c>
      <c r="L37" s="3">
        <f>IF(ISBLANK(B7),0,IF(B7=0,0,(AT37/B7)*P7))</f>
        <v>0</v>
      </c>
      <c r="M37" s="18">
        <f>IF(ISBLANK(AI37),0,(AI37/B7)*P7)</f>
        <v>0</v>
      </c>
      <c r="N37" s="11">
        <f>AK37</f>
        <v>0</v>
      </c>
      <c r="O37" s="3">
        <f>IF(ISBLANK(B7),0,IF(B7=0,0,(AW37/B7)*P7))</f>
        <v>0</v>
      </c>
      <c r="P37" s="3">
        <f>SUM(F37,I37,L37,O37)</f>
        <v>0</v>
      </c>
      <c r="Q37" s="18">
        <f>SUM(D37,G37,J37,M37)</f>
        <v>0</v>
      </c>
      <c r="R37" s="19" t="str">
        <f>IF(P37&lt;0.001,"",Y37*P37)</f>
        <v/>
      </c>
      <c r="T37" t="str">
        <v>emmenthal rapé</v>
      </c>
      <c r="V37" t="str">
        <v>.</v>
      </c>
      <c r="X37" s="5" t="str">
        <f>IF(ISBLANK(U37),T37,U37)</f>
        <v>emmenthal rapé</v>
      </c>
      <c r="AL37" s="5" t="str">
        <f>B37</f>
        <v>emmenthal rapé</v>
      </c>
      <c r="AN37" s="1">
        <f>IF(ISBLANK(Z37),AA37,(AA37*Z37))</f>
        <v>0</v>
      </c>
      <c r="AO37" s="1">
        <f>IF(AN14=0,0,(AN37/AN14)*AO14)</f>
        <v>0</v>
      </c>
      <c r="AP37" s="21">
        <f>IF(AN14=0,0,IF(ISBLANK(Z37),0,(Z37/AN14)*AO14))</f>
        <v>0</v>
      </c>
      <c r="AQ37" s="1">
        <f>IF(ISBLANK(AC37),AD37,(AD37*AC37))</f>
        <v>0</v>
      </c>
      <c r="AR37" s="1">
        <f>IF(AQ14=0,0,(AQ37/AQ14)*AR14)</f>
        <v>0</v>
      </c>
      <c r="AS37" s="21">
        <f>IF(AQ14=0,0,IF(ISBLANK(AC37),0,(AC37/AQ14)*AR14))</f>
        <v>0</v>
      </c>
      <c r="AT37" s="1">
        <f>IF(ISBLANK(AF37),AG37,(AG37*AF37))</f>
        <v>0</v>
      </c>
      <c r="AU37" s="1">
        <f>IF(AT14=0,0,(AT37/AT14)*AU14)</f>
        <v>0</v>
      </c>
      <c r="AV37" s="21">
        <f>IF(AT14=0,0,IF(ISBLANK(AF37),0,(AF37/AT14)*AU14))</f>
        <v>0</v>
      </c>
      <c r="AW37" s="1">
        <f>IF(ISBLANK(AI37),AJ37,(AJ37*AI37))</f>
        <v>0</v>
      </c>
      <c r="AX37" s="1">
        <f>IF(AW14=0,0,(AW37/AW14)*AX14)</f>
        <v>0</v>
      </c>
      <c r="AY37" s="21">
        <f>IF(AW14=0,0,IF(ISBLANK(AI37),0,(AI37/AW14)*AX14))</f>
        <v>0</v>
      </c>
    </row>
    <row r="38" ht="15" customHeight="1">
      <c r="B38" s="5">
        <f>X38</f>
        <v>0</v>
      </c>
      <c r="D38" s="18">
        <f>IF(ISBLANK(Z38),0,(Z38/B7)*P7)</f>
        <v>0</v>
      </c>
      <c r="E38" s="11">
        <f>AB38</f>
        <v>0</v>
      </c>
      <c r="F38" s="3">
        <f>IF(ISBLANK(B7),0,IF(B7=0,0,(AN38/B7)*P7))</f>
        <v>0</v>
      </c>
      <c r="G38" s="18">
        <f>IF(ISBLANK(AC38),0,(AC38/B7)*P7)</f>
        <v>0</v>
      </c>
      <c r="H38" s="11">
        <f>AE38</f>
        <v>0</v>
      </c>
      <c r="I38" s="3">
        <f>IF(ISBLANK(B7),0,IF(B7=0,0,(AQ38/B7)*P7))</f>
        <v>0</v>
      </c>
      <c r="J38" s="18">
        <f>IF(ISBLANK(AF38),0,(AF38/B7)*P7)</f>
        <v>0</v>
      </c>
      <c r="K38" s="11">
        <f>AH38</f>
        <v>0</v>
      </c>
      <c r="L38" s="3">
        <f>IF(ISBLANK(B7),0,IF(B7=0,0,(AT38/B7)*P7))</f>
        <v>0</v>
      </c>
      <c r="M38" s="18">
        <f>IF(ISBLANK(AI38),0,(AI38/B7)*P7)</f>
        <v>0</v>
      </c>
      <c r="N38" s="11">
        <f>AK38</f>
        <v>0</v>
      </c>
      <c r="O38" s="3">
        <f>IF(ISBLANK(B7),0,IF(B7=0,0,(AW38/B7)*P7))</f>
        <v>0</v>
      </c>
      <c r="P38" s="3">
        <f>SUM(F38,I38,L38,O38)</f>
        <v>0</v>
      </c>
      <c r="Q38" s="18">
        <f>SUM(D38,G38,J38,M38)</f>
        <v>0</v>
      </c>
      <c r="R38" s="19" t="str">
        <f>IF(P38&lt;0.001,"",Y38*P38)</f>
        <v/>
      </c>
      <c r="V38" t="str">
        <v>.</v>
      </c>
      <c r="X38" s="5">
        <f>IF(ISBLANK(U38),T38,U38)</f>
        <v>0</v>
      </c>
      <c r="AL38" s="5">
        <f>B38</f>
        <v>0</v>
      </c>
      <c r="AN38" s="1">
        <f>IF(ISBLANK(Z38),AA38,(AA38*Z38))</f>
        <v>0</v>
      </c>
      <c r="AO38" s="1">
        <f>IF(AN14=0,0,(AN38/AN14)*AO14)</f>
        <v>0</v>
      </c>
      <c r="AP38" s="21">
        <f>IF(AN14=0,0,IF(ISBLANK(Z38),0,(Z38/AN14)*AO14))</f>
        <v>0</v>
      </c>
      <c r="AQ38" s="1">
        <f>IF(ISBLANK(AC38),AD38,(AD38*AC38))</f>
        <v>0</v>
      </c>
      <c r="AR38" s="1">
        <f>IF(AQ14=0,0,(AQ38/AQ14)*AR14)</f>
        <v>0</v>
      </c>
      <c r="AS38" s="21">
        <f>IF(AQ14=0,0,IF(ISBLANK(AC38),0,(AC38/AQ14)*AR14))</f>
        <v>0</v>
      </c>
      <c r="AT38" s="1">
        <f>IF(ISBLANK(AF38),AG38,(AG38*AF38))</f>
        <v>0</v>
      </c>
      <c r="AU38" s="1">
        <f>IF(AT14=0,0,(AT38/AT14)*AU14)</f>
        <v>0</v>
      </c>
      <c r="AV38" s="21">
        <f>IF(AT14=0,0,IF(ISBLANK(AF38),0,(AF38/AT14)*AU14))</f>
        <v>0</v>
      </c>
      <c r="AW38" s="1">
        <f>IF(ISBLANK(AI38),AJ38,(AJ38*AI38))</f>
        <v>0</v>
      </c>
      <c r="AX38" s="1">
        <f>IF(AW14=0,0,(AW38/AW14)*AX14)</f>
        <v>0</v>
      </c>
      <c r="AY38" s="21">
        <f>IF(AW14=0,0,IF(ISBLANK(AI38),0,(AI38/AW14)*AX14))</f>
        <v>0</v>
      </c>
    </row>
    <row r="39" ht="15" customHeight="1">
      <c r="B39" s="5">
        <f>X39</f>
        <v>0</v>
      </c>
      <c r="D39" s="18">
        <f>IF(ISBLANK(Z39),0,(Z39/B7)*P7)</f>
        <v>0</v>
      </c>
      <c r="E39" s="11">
        <f>AB39</f>
        <v>0</v>
      </c>
      <c r="F39" s="3">
        <f>IF(ISBLANK(B7),0,IF(B7=0,0,(AN39/B7)*P7))</f>
        <v>0</v>
      </c>
      <c r="G39" s="18">
        <f>IF(ISBLANK(AC39),0,(AC39/B7)*P7)</f>
        <v>0</v>
      </c>
      <c r="H39" s="11">
        <f>AE39</f>
        <v>0</v>
      </c>
      <c r="I39" s="3">
        <f>IF(ISBLANK(B7),0,IF(B7=0,0,(AQ39/B7)*P7))</f>
        <v>0</v>
      </c>
      <c r="J39" s="18">
        <f>IF(ISBLANK(AF39),0,(AF39/B7)*P7)</f>
        <v>0</v>
      </c>
      <c r="K39" s="11">
        <f>AH39</f>
        <v>0</v>
      </c>
      <c r="L39" s="3">
        <f>IF(ISBLANK(B7),0,IF(B7=0,0,(AT39/B7)*P7))</f>
        <v>0</v>
      </c>
      <c r="M39" s="18">
        <f>IF(ISBLANK(AI39),0,(AI39/B7)*P7)</f>
        <v>0</v>
      </c>
      <c r="N39" s="11">
        <f>AK39</f>
        <v>0</v>
      </c>
      <c r="O39" s="3">
        <f>IF(ISBLANK(B7),0,IF(B7=0,0,(AW39/B7)*P7))</f>
        <v>0</v>
      </c>
      <c r="P39" s="3">
        <f>SUM(F39,I39,L39,O39)</f>
        <v>0</v>
      </c>
      <c r="Q39" s="18">
        <f>SUM(D39,G39,J39,M39)</f>
        <v>0</v>
      </c>
      <c r="R39" s="19" t="str">
        <f>IF(P39&lt;0.001,"",Y39*P39)</f>
        <v/>
      </c>
      <c r="V39" t="str">
        <v>.</v>
      </c>
      <c r="X39" s="5">
        <f>IF(ISBLANK(U39),T39,U39)</f>
        <v>0</v>
      </c>
      <c r="AL39" s="5">
        <f>B39</f>
        <v>0</v>
      </c>
      <c r="AN39" s="1">
        <f>IF(ISBLANK(Z39),AA39,(AA39*Z39))</f>
        <v>0</v>
      </c>
      <c r="AO39" s="1">
        <f>IF(AN14=0,0,(AN39/AN14)*AO14)</f>
        <v>0</v>
      </c>
      <c r="AP39" s="21">
        <f>IF(AN14=0,0,IF(ISBLANK(Z39),0,(Z39/AN14)*AO14))</f>
        <v>0</v>
      </c>
      <c r="AQ39" s="1">
        <f>IF(ISBLANK(AC39),AD39,(AD39*AC39))</f>
        <v>0</v>
      </c>
      <c r="AR39" s="1">
        <f>IF(AQ14=0,0,(AQ39/AQ14)*AR14)</f>
        <v>0</v>
      </c>
      <c r="AS39" s="21">
        <f>IF(AQ14=0,0,IF(ISBLANK(AC39),0,(AC39/AQ14)*AR14))</f>
        <v>0</v>
      </c>
      <c r="AT39" s="1">
        <f>IF(ISBLANK(AF39),AG39,(AG39*AF39))</f>
        <v>0</v>
      </c>
      <c r="AU39" s="1">
        <f>IF(AT14=0,0,(AT39/AT14)*AU14)</f>
        <v>0</v>
      </c>
      <c r="AV39" s="21">
        <f>IF(AT14=0,0,IF(ISBLANK(AF39),0,(AF39/AT14)*AU14))</f>
        <v>0</v>
      </c>
      <c r="AW39" s="1">
        <f>IF(ISBLANK(AI39),AJ39,(AJ39*AI39))</f>
        <v>0</v>
      </c>
      <c r="AX39" s="1">
        <f>IF(AW14=0,0,(AW39/AW14)*AX14)</f>
        <v>0</v>
      </c>
      <c r="AY39" s="21">
        <f>IF(AW14=0,0,IF(ISBLANK(AI39),0,(AI39/AW14)*AX14))</f>
        <v>0</v>
      </c>
    </row>
    <row r="40" ht="15" customHeight="1">
      <c r="B40" s="5">
        <f>X40</f>
        <v>0</v>
      </c>
      <c r="D40" s="18">
        <f>IF(ISBLANK(Z40),0,(Z40/B7)*P7)</f>
        <v>0</v>
      </c>
      <c r="E40" s="11">
        <f>AB40</f>
        <v>0</v>
      </c>
      <c r="F40" s="3">
        <f>IF(ISBLANK(B7),0,IF(B7=0,0,(AN40/B7)*P7))</f>
        <v>0</v>
      </c>
      <c r="G40" s="18">
        <f>IF(ISBLANK(AC40),0,(AC40/B7)*P7)</f>
        <v>0</v>
      </c>
      <c r="H40" s="11">
        <f>AE40</f>
        <v>0</v>
      </c>
      <c r="I40" s="3">
        <f>IF(ISBLANK(B7),0,IF(B7=0,0,(AQ40/B7)*P7))</f>
        <v>0</v>
      </c>
      <c r="J40" s="18">
        <f>IF(ISBLANK(AF40),0,(AF40/B7)*P7)</f>
        <v>0</v>
      </c>
      <c r="K40" s="11">
        <f>AH40</f>
        <v>0</v>
      </c>
      <c r="L40" s="3">
        <f>IF(ISBLANK(B7),0,IF(B7=0,0,(AT40/B7)*P7))</f>
        <v>0</v>
      </c>
      <c r="M40" s="18">
        <f>IF(ISBLANK(AI40),0,(AI40/B7)*P7)</f>
        <v>0</v>
      </c>
      <c r="N40" s="11">
        <f>AK40</f>
        <v>0</v>
      </c>
      <c r="O40" s="3">
        <f>IF(ISBLANK(B7),0,IF(B7=0,0,(AW40/B7)*P7))</f>
        <v>0</v>
      </c>
      <c r="P40" s="3">
        <f>SUM(F40,I40,L40,O40)</f>
        <v>0</v>
      </c>
      <c r="Q40" s="18">
        <f>SUM(D40,G40,J40,M40)</f>
        <v>0</v>
      </c>
      <c r="R40" s="19" t="str">
        <f>IF(P40&lt;0.001,"",Y40*P40)</f>
        <v/>
      </c>
      <c r="V40" t="str">
        <v>.</v>
      </c>
      <c r="X40" s="5">
        <f>IF(ISBLANK(U40),T40,U40)</f>
        <v>0</v>
      </c>
      <c r="AL40" s="5">
        <f>B40</f>
        <v>0</v>
      </c>
      <c r="AN40" s="1">
        <f>IF(ISBLANK(Z40),AA40,(AA40*Z40))</f>
        <v>0</v>
      </c>
      <c r="AO40" s="1">
        <f>IF(AN14=0,0,(AN40/AN14)*AO14)</f>
        <v>0</v>
      </c>
      <c r="AP40" s="21">
        <f>IF(AN14=0,0,IF(ISBLANK(Z40),0,(Z40/AN14)*AO14))</f>
        <v>0</v>
      </c>
      <c r="AQ40" s="1">
        <f>IF(ISBLANK(AC40),AD40,(AD40*AC40))</f>
        <v>0</v>
      </c>
      <c r="AR40" s="1">
        <f>IF(AQ14=0,0,(AQ40/AQ14)*AR14)</f>
        <v>0</v>
      </c>
      <c r="AS40" s="21">
        <f>IF(AQ14=0,0,IF(ISBLANK(AC40),0,(AC40/AQ14)*AR14))</f>
        <v>0</v>
      </c>
      <c r="AT40" s="1">
        <f>IF(ISBLANK(AF40),AG40,(AG40*AF40))</f>
        <v>0</v>
      </c>
      <c r="AU40" s="1">
        <f>IF(AT14=0,0,(AT40/AT14)*AU14)</f>
        <v>0</v>
      </c>
      <c r="AV40" s="21">
        <f>IF(AT14=0,0,IF(ISBLANK(AF40),0,(AF40/AT14)*AU14))</f>
        <v>0</v>
      </c>
      <c r="AW40" s="1">
        <f>IF(ISBLANK(AI40),AJ40,(AJ40*AI40))</f>
        <v>0</v>
      </c>
      <c r="AX40" s="1">
        <f>IF(AW14=0,0,(AW40/AW14)*AX14)</f>
        <v>0</v>
      </c>
      <c r="AY40" s="21">
        <f>IF(AW14=0,0,IF(ISBLANK(AI40),0,(AI40/AW14)*AX14))</f>
        <v>0</v>
      </c>
    </row>
    <row r="41" ht="15.75" customHeight="1">
      <c r="B41" s="5">
        <f>X41</f>
        <v>0</v>
      </c>
      <c r="D41" s="18">
        <f>IF(ISBLANK(Z41),0,(Z41/B7)*P7)</f>
        <v>0</v>
      </c>
      <c r="E41" s="11">
        <f>AB41</f>
        <v>0</v>
      </c>
      <c r="F41" s="3">
        <f>IF(ISBLANK(B7),0,IF(B7=0,0,(AN41/B7)*P7))</f>
        <v>0</v>
      </c>
      <c r="G41" s="18">
        <f>IF(ISBLANK(AC41),0,(AC41/B7)*P7)</f>
        <v>0</v>
      </c>
      <c r="H41" s="11">
        <f>AE41</f>
        <v>0</v>
      </c>
      <c r="I41" s="3">
        <f>IF(ISBLANK(B7),0,IF(B7=0,0,(AQ41/B7)*P7))</f>
        <v>0</v>
      </c>
      <c r="J41" s="18">
        <f>IF(ISBLANK(AF41),0,(AF41/B7)*P7)</f>
        <v>0</v>
      </c>
      <c r="K41" s="11">
        <f>AH41</f>
        <v>0</v>
      </c>
      <c r="L41" s="3">
        <f>IF(ISBLANK(B7),0,IF(B7=0,0,(AT41/B7)*P7))</f>
        <v>0</v>
      </c>
      <c r="M41" s="18">
        <f>IF(ISBLANK(AI41),0,(AI41/B7)*P7)</f>
        <v>0</v>
      </c>
      <c r="N41" s="11">
        <f>AK41</f>
        <v>0</v>
      </c>
      <c r="O41" s="3">
        <f>IF(ISBLANK(B7),0,IF(B7=0,0,(AW41/B7)*P7))</f>
        <v>0</v>
      </c>
      <c r="P41" s="3">
        <f>SUM(F41,I41,L41,O41)</f>
        <v>0</v>
      </c>
      <c r="Q41" s="18">
        <f>SUM(D41,G41,J41,M41)</f>
        <v>0</v>
      </c>
      <c r="R41" s="19" t="str">
        <f>IF(P41&lt;0.001,"",Y41*P41)</f>
        <v/>
      </c>
      <c r="V41" t="str">
        <v>.</v>
      </c>
      <c r="X41" s="5">
        <f>IF(ISBLANK(U41),T41,U41)</f>
        <v>0</v>
      </c>
      <c r="AL41" s="5">
        <f>B41</f>
        <v>0</v>
      </c>
      <c r="AN41" s="1">
        <f>IF(ISBLANK(Z41),AA41,(AA41*Z41))</f>
        <v>0</v>
      </c>
      <c r="AO41" s="1">
        <f>IF(AN14=0,0,(AN41/AN14)*AO14)</f>
        <v>0</v>
      </c>
      <c r="AP41" s="21">
        <f>IF(AN14=0,0,IF(ISBLANK(Z41),0,(Z41/AN14)*AO14))</f>
        <v>0</v>
      </c>
      <c r="AQ41" s="1">
        <f>IF(ISBLANK(AC41),AD41,(AD41*AC41))</f>
        <v>0</v>
      </c>
      <c r="AR41" s="1">
        <f>IF(AQ14=0,0,(AQ41/AQ14)*AR14)</f>
        <v>0</v>
      </c>
      <c r="AS41" s="21">
        <f>IF(AQ14=0,0,IF(ISBLANK(AC41),0,(AC41/AQ14)*AR14))</f>
        <v>0</v>
      </c>
      <c r="AT41" s="1">
        <f>IF(ISBLANK(AF41),AG41,(AG41*AF41))</f>
        <v>0</v>
      </c>
      <c r="AU41" s="1">
        <f>IF(AT14=0,0,(AT41/AT14)*AU14)</f>
        <v>0</v>
      </c>
      <c r="AV41" s="21">
        <f>IF(AT14=0,0,IF(ISBLANK(AF41),0,(AF41/AT14)*AU14))</f>
        <v>0</v>
      </c>
      <c r="AW41" s="1">
        <f>IF(ISBLANK(AI41),AJ41,(AJ41*AI41))</f>
        <v>0</v>
      </c>
      <c r="AX41" s="1">
        <f>IF(AW14=0,0,(AW41/AW14)*AX14)</f>
        <v>0</v>
      </c>
      <c r="AY41" s="21">
        <f>IF(AW14=0,0,IF(ISBLANK(AI41),0,(AI41/AW14)*AX14))</f>
        <v>0</v>
      </c>
    </row>
    <row r="42" ht="15" customHeight="1">
      <c r="B42" s="5">
        <f>X42</f>
        <v>0</v>
      </c>
      <c r="D42" s="18">
        <f>IF(ISBLANK(Z42),0,(Z42/B7)*P7)</f>
        <v>0</v>
      </c>
      <c r="E42" s="11">
        <f>AB42</f>
        <v>0</v>
      </c>
      <c r="F42" s="3">
        <f>IF(ISBLANK(B7),0,IF(B7=0,0,(AN42/B7)*P7))</f>
        <v>0</v>
      </c>
      <c r="G42" s="18">
        <f>IF(ISBLANK(AC42),0,(AC42/B7)*P7)</f>
        <v>0</v>
      </c>
      <c r="H42" s="11">
        <f>AE42</f>
        <v>0</v>
      </c>
      <c r="I42" s="3">
        <f>IF(ISBLANK(B7),0,IF(B7=0,0,(AQ42/B7)*P7))</f>
        <v>0</v>
      </c>
      <c r="J42" s="18">
        <f>IF(ISBLANK(AF42),0,(AF42/B7)*P7)</f>
        <v>0</v>
      </c>
      <c r="K42" s="11">
        <f>AH42</f>
        <v>0</v>
      </c>
      <c r="L42" s="3">
        <f>IF(ISBLANK(B7),0,IF(B7=0,0,(AT42/B7)*P7))</f>
        <v>0</v>
      </c>
      <c r="M42" s="18">
        <f>IF(ISBLANK(AI42),0,(AI42/B7)*P7)</f>
        <v>0</v>
      </c>
      <c r="N42" s="11">
        <f>AK42</f>
        <v>0</v>
      </c>
      <c r="O42" s="3">
        <f>IF(ISBLANK(B7),0,IF(B7=0,0,(AW42/B7)*P7))</f>
        <v>0</v>
      </c>
      <c r="P42" s="3">
        <f>SUM(F42,I42,L42,O42)</f>
        <v>0</v>
      </c>
      <c r="Q42" s="18">
        <f>SUM(D42,G42,J42,M42)</f>
        <v>0</v>
      </c>
      <c r="R42" s="19" t="str">
        <f>IF(P42&lt;0.001,"",Y42*P42)</f>
        <v/>
      </c>
      <c r="V42" t="str">
        <v>.</v>
      </c>
      <c r="X42" s="5">
        <f>IF(ISBLANK(U42),T42,U42)</f>
        <v>0</v>
      </c>
      <c r="AL42" s="5">
        <f>B42</f>
        <v>0</v>
      </c>
      <c r="AN42" s="1">
        <f>IF(ISBLANK(Z42),AA42,(AA42*Z42))</f>
        <v>0</v>
      </c>
      <c r="AO42" s="1">
        <f>IF(AN14=0,0,(AN42/AN14)*AO14)</f>
        <v>0</v>
      </c>
      <c r="AP42" s="21">
        <f>IF(AN14=0,0,IF(ISBLANK(Z42),0,(Z42/AN14)*AO14))</f>
        <v>0</v>
      </c>
      <c r="AQ42" s="1">
        <f>IF(ISBLANK(AC42),AD42,(AD42*AC42))</f>
        <v>0</v>
      </c>
      <c r="AR42" s="1">
        <f>IF(AQ14=0,0,(AQ42/AQ14)*AR14)</f>
        <v>0</v>
      </c>
      <c r="AS42" s="21">
        <f>IF(AQ14=0,0,IF(ISBLANK(AC42),0,(AC42/AQ14)*AR14))</f>
        <v>0</v>
      </c>
      <c r="AT42" s="1">
        <f>IF(ISBLANK(AF42),AG42,(AG42*AF42))</f>
        <v>0</v>
      </c>
      <c r="AU42" s="1">
        <f>IF(AT14=0,0,(AT42/AT14)*AU14)</f>
        <v>0</v>
      </c>
      <c r="AV42" s="21">
        <f>IF(AT14=0,0,IF(ISBLANK(AF42),0,(AF42/AT14)*AU14))</f>
        <v>0</v>
      </c>
      <c r="AW42" s="1">
        <f>IF(ISBLANK(AI42),AJ42,(AJ42*AI42))</f>
        <v>0</v>
      </c>
      <c r="AX42" s="1">
        <f>IF(AW14=0,0,(AW42/AW14)*AX14)</f>
        <v>0</v>
      </c>
      <c r="AY42" s="21">
        <f>IF(AW14=0,0,IF(ISBLANK(AI42),0,(AI42/AW14)*AX14))</f>
        <v>0</v>
      </c>
    </row>
    <row r="43" ht="15" customHeight="1">
      <c r="B43" s="5">
        <f>X43</f>
        <v>0</v>
      </c>
      <c r="D43" s="18">
        <f>IF(ISBLANK(Z43),0,(Z43/B7)*P7)</f>
        <v>0</v>
      </c>
      <c r="E43" s="11">
        <f>AB43</f>
        <v>0</v>
      </c>
      <c r="F43" s="3">
        <f>IF(ISBLANK(B7),0,IF(B7=0,0,(AN43/B7)*P7))</f>
        <v>0</v>
      </c>
      <c r="G43" s="18">
        <f>IF(ISBLANK(AC43),0,(AC43/B7)*P7)</f>
        <v>0</v>
      </c>
      <c r="H43" s="11">
        <f>AE43</f>
        <v>0</v>
      </c>
      <c r="I43" s="3">
        <f>IF(ISBLANK(B7),0,IF(B7=0,0,(AQ43/B7)*P7))</f>
        <v>0</v>
      </c>
      <c r="J43" s="18">
        <f>IF(ISBLANK(AF43),0,(AF43/B7)*P7)</f>
        <v>0</v>
      </c>
      <c r="K43" s="11">
        <f>AH43</f>
        <v>0</v>
      </c>
      <c r="L43" s="3">
        <f>IF(ISBLANK(B7),0,IF(B7=0,0,(AT43/B7)*P7))</f>
        <v>0</v>
      </c>
      <c r="M43" s="18">
        <f>IF(ISBLANK(AI43),0,(AI43/B7)*P7)</f>
        <v>0</v>
      </c>
      <c r="N43" s="11">
        <f>AK43</f>
        <v>0</v>
      </c>
      <c r="O43" s="3">
        <f>IF(ISBLANK(B7),0,IF(B7=0,0,(AW43/B7)*P7))</f>
        <v>0</v>
      </c>
      <c r="P43" s="3">
        <f>SUM(F43,I43,L43,O43)</f>
        <v>0</v>
      </c>
      <c r="Q43" s="18">
        <f>SUM(D43,G43,J43,M43)</f>
        <v>0</v>
      </c>
      <c r="R43" s="19" t="str">
        <f>IF(P43&lt;0.001,"",Y43*P43)</f>
        <v/>
      </c>
      <c r="V43" t="str">
        <v>.</v>
      </c>
      <c r="X43" s="5">
        <f>IF(ISBLANK(U43),T43,U43)</f>
        <v>0</v>
      </c>
      <c r="AL43" s="5">
        <f>B43</f>
        <v>0</v>
      </c>
      <c r="AN43" s="1">
        <f>IF(ISBLANK(Z43),AA43,(AA43*Z43))</f>
        <v>0</v>
      </c>
      <c r="AO43" s="1">
        <f>IF(AN14=0,0,(AN43/AN14)*AO14)</f>
        <v>0</v>
      </c>
      <c r="AP43" s="21">
        <f>IF(AN14=0,0,IF(ISBLANK(Z43),0,(Z43/AN14)*AO14))</f>
        <v>0</v>
      </c>
      <c r="AQ43" s="1">
        <f>IF(ISBLANK(AC43),AD43,(AD43*AC43))</f>
        <v>0</v>
      </c>
      <c r="AR43" s="1">
        <f>IF(AQ14=0,0,(AQ43/AQ14)*AR14)</f>
        <v>0</v>
      </c>
      <c r="AS43" s="21">
        <f>IF(AQ14=0,0,IF(ISBLANK(AC43),0,(AC43/AQ14)*AR14))</f>
        <v>0</v>
      </c>
      <c r="AT43" s="1">
        <f>IF(ISBLANK(AF43),AG43,(AG43*AF43))</f>
        <v>0</v>
      </c>
      <c r="AU43" s="1">
        <f>IF(AT14=0,0,(AT43/AT14)*AU14)</f>
        <v>0</v>
      </c>
      <c r="AV43" s="21">
        <f>IF(AT14=0,0,IF(ISBLANK(AF43),0,(AF43/AT14)*AU14))</f>
        <v>0</v>
      </c>
      <c r="AW43" s="1">
        <f>IF(ISBLANK(AI43),AJ43,(AJ43*AI43))</f>
        <v>0</v>
      </c>
      <c r="AX43" s="1">
        <f>IF(AW14=0,0,(AW43/AW14)*AX14)</f>
        <v>0</v>
      </c>
      <c r="AY43" s="21">
        <f>IF(AW14=0,0,IF(ISBLANK(AI43),0,(AI43/AW14)*AX14))</f>
        <v>0</v>
      </c>
    </row>
    <row r="44" ht="15" customHeight="1">
      <c r="B44" s="5">
        <f>X44</f>
        <v>0</v>
      </c>
      <c r="D44" s="18">
        <f>IF(ISBLANK(Z44),0,(Z44/B7)*P7)</f>
        <v>0</v>
      </c>
      <c r="E44" s="11">
        <f>AB44</f>
        <v>0</v>
      </c>
      <c r="F44" s="3">
        <f>IF(ISBLANK(B7),0,IF(B7=0,0,(AN44/B7)*P7))</f>
        <v>0</v>
      </c>
      <c r="G44" s="18">
        <f>IF(ISBLANK(AC44),0,(AC44/B7)*P7)</f>
        <v>0</v>
      </c>
      <c r="H44" s="11">
        <f>AE44</f>
        <v>0</v>
      </c>
      <c r="I44" s="3">
        <f>IF(ISBLANK(B7),0,IF(B7=0,0,(AQ44/B7)*P7))</f>
        <v>0</v>
      </c>
      <c r="J44" s="18">
        <f>IF(ISBLANK(AF44),0,(AF44/B7)*P7)</f>
        <v>0</v>
      </c>
      <c r="K44" s="11">
        <f>AH44</f>
        <v>0</v>
      </c>
      <c r="L44" s="3">
        <f>IF(ISBLANK(B7),0,IF(B7=0,0,(AT44/B7)*P7))</f>
        <v>0</v>
      </c>
      <c r="M44" s="18">
        <f>IF(ISBLANK(AI44),0,(AI44/B7)*P7)</f>
        <v>0</v>
      </c>
      <c r="N44" s="11">
        <f>AK44</f>
        <v>0</v>
      </c>
      <c r="O44" s="3">
        <f>IF(ISBLANK(B7),0,IF(B7=0,0,(AW44/B7)*P7))</f>
        <v>0</v>
      </c>
      <c r="P44" s="3">
        <f>SUM(F44,I44,L44,O44)</f>
        <v>0</v>
      </c>
      <c r="Q44" s="18">
        <f>SUM(D44,G44,J44,M44)</f>
        <v>0</v>
      </c>
      <c r="R44" s="19" t="str">
        <f>IF(P44&lt;0.001,"",Y44*P44)</f>
        <v/>
      </c>
      <c r="V44" t="str">
        <v>.</v>
      </c>
      <c r="X44" s="5">
        <f>IF(ISBLANK(U44),T44,U44)</f>
        <v>0</v>
      </c>
      <c r="AL44" s="5">
        <f>B44</f>
        <v>0</v>
      </c>
      <c r="AN44" s="1">
        <f>IF(ISBLANK(Z44),AA44,(AA44*Z44))</f>
        <v>0</v>
      </c>
      <c r="AO44" s="1">
        <f>IF(AN14=0,0,(AN44/AN14)*AO14)</f>
        <v>0</v>
      </c>
      <c r="AP44" s="21">
        <f>IF(AN14=0,0,IF(ISBLANK(Z44),0,(Z44/AN14)*AO14))</f>
        <v>0</v>
      </c>
      <c r="AQ44" s="1">
        <f>IF(ISBLANK(AC44),AD44,(AD44*AC44))</f>
        <v>0</v>
      </c>
      <c r="AR44" s="1">
        <f>IF(AQ14=0,0,(AQ44/AQ14)*AR14)</f>
        <v>0</v>
      </c>
      <c r="AS44" s="21">
        <f>IF(AQ14=0,0,IF(ISBLANK(AC44),0,(AC44/AQ14)*AR14))</f>
        <v>0</v>
      </c>
      <c r="AT44" s="1">
        <f>IF(ISBLANK(AF44),AG44,(AG44*AF44))</f>
        <v>0</v>
      </c>
      <c r="AU44" s="1">
        <f>IF(AT14=0,0,(AT44/AT14)*AU14)</f>
        <v>0</v>
      </c>
      <c r="AV44" s="21">
        <f>IF(AT14=0,0,IF(ISBLANK(AF44),0,(AF44/AT14)*AU14))</f>
        <v>0</v>
      </c>
      <c r="AW44" s="1">
        <f>IF(ISBLANK(AI44),AJ44,(AJ44*AI44))</f>
        <v>0</v>
      </c>
      <c r="AX44" s="1">
        <f>IF(AW14=0,0,(AW44/AW14)*AX14)</f>
        <v>0</v>
      </c>
      <c r="AY44" s="21">
        <f>IF(AW14=0,0,IF(ISBLANK(AI44),0,(AI44/AW14)*AX14))</f>
        <v>0</v>
      </c>
    </row>
    <row r="45" ht="15" customHeight="1">
      <c r="B45" s="5">
        <f>X45</f>
        <v>0</v>
      </c>
      <c r="D45" s="18">
        <f>IF(ISBLANK(Z45),0,(Z45/B7)*P7)</f>
        <v>0</v>
      </c>
      <c r="E45" s="11">
        <f>AB45</f>
        <v>0</v>
      </c>
      <c r="F45" s="3">
        <f>IF(ISBLANK(B7),0,IF(B7=0,0,(AN45/B7)*P7))</f>
        <v>0</v>
      </c>
      <c r="G45" s="18">
        <f>IF(ISBLANK(AC45),0,(AC45/B7)*P7)</f>
        <v>0</v>
      </c>
      <c r="H45" s="11">
        <f>AE45</f>
        <v>0</v>
      </c>
      <c r="I45" s="3">
        <f>IF(ISBLANK(B7),0,IF(B7=0,0,(AQ45/B7)*P7))</f>
        <v>0</v>
      </c>
      <c r="J45" s="18">
        <f>IF(ISBLANK(AF45),0,(AF45/B7)*P7)</f>
        <v>0</v>
      </c>
      <c r="K45" s="11">
        <f>AH45</f>
        <v>0</v>
      </c>
      <c r="L45" s="3">
        <f>IF(ISBLANK(B7),0,IF(B7=0,0,(AT45/B7)*P7))</f>
        <v>0</v>
      </c>
      <c r="M45" s="18">
        <f>IF(ISBLANK(AI45),0,(AI45/B7)*P7)</f>
        <v>0</v>
      </c>
      <c r="N45" s="11">
        <f>AK45</f>
        <v>0</v>
      </c>
      <c r="O45" s="3">
        <f>IF(ISBLANK(B7),0,IF(B7=0,0,(AW45/B7)*P7))</f>
        <v>0</v>
      </c>
      <c r="P45" s="3">
        <f>SUM(F45,I45,L45,O45)</f>
        <v>0</v>
      </c>
      <c r="Q45" s="18">
        <f>SUM(D45,G45,J45,M45)</f>
        <v>0</v>
      </c>
      <c r="R45" s="19" t="str">
        <f>IF(P45&lt;0.001,"",Y45*P45)</f>
        <v/>
      </c>
      <c r="V45" t="str">
        <v>.</v>
      </c>
      <c r="X45" s="5">
        <f>IF(ISBLANK(U45),T45,U45)</f>
        <v>0</v>
      </c>
      <c r="AL45" s="5">
        <f>B45</f>
        <v>0</v>
      </c>
      <c r="AN45" s="1">
        <f>IF(ISBLANK(Z45),AA45,(AA45*Z45))</f>
        <v>0</v>
      </c>
      <c r="AO45" s="1">
        <f>IF(AN14=0,0,(AN45/AN14)*AO14)</f>
        <v>0</v>
      </c>
      <c r="AP45" s="21">
        <f>IF(AN14=0,0,IF(ISBLANK(Z45),0,(Z45/AN14)*AO14))</f>
        <v>0</v>
      </c>
      <c r="AQ45" s="1">
        <f>IF(ISBLANK(AC45),AD45,(AD45*AC45))</f>
        <v>0</v>
      </c>
      <c r="AR45" s="1">
        <f>IF(AQ14=0,0,(AQ45/AQ14)*AR14)</f>
        <v>0</v>
      </c>
      <c r="AS45" s="21">
        <f>IF(AQ14=0,0,IF(ISBLANK(AC45),0,(AC45/AQ14)*AR14))</f>
        <v>0</v>
      </c>
      <c r="AT45" s="1">
        <f>IF(ISBLANK(AF45),AG45,(AG45*AF45))</f>
        <v>0</v>
      </c>
      <c r="AU45" s="1">
        <f>IF(AT14=0,0,(AT45/AT14)*AU14)</f>
        <v>0</v>
      </c>
      <c r="AV45" s="21">
        <f>IF(AT14=0,0,IF(ISBLANK(AF45),0,(AF45/AT14)*AU14))</f>
        <v>0</v>
      </c>
      <c r="AW45" s="1">
        <f>IF(ISBLANK(AI45),AJ45,(AJ45*AI45))</f>
        <v>0</v>
      </c>
      <c r="AX45" s="1">
        <f>IF(AW14=0,0,(AW45/AW14)*AX14)</f>
        <v>0</v>
      </c>
      <c r="AY45" s="21">
        <f>IF(AW14=0,0,IF(ISBLANK(AI45),0,(AI45/AW14)*AX14))</f>
        <v>0</v>
      </c>
    </row>
    <row r="46" ht="15" customHeight="1">
      <c r="B46" s="5">
        <f>X46</f>
        <v>0</v>
      </c>
      <c r="D46" s="18">
        <f>IF(ISBLANK(Z46),0,(Z46/B7)*P7)</f>
        <v>0</v>
      </c>
      <c r="E46" s="11">
        <f>AB46</f>
        <v>0</v>
      </c>
      <c r="F46" s="3">
        <f>IF(ISBLANK(B7),0,IF(B7=0,0,(AN46/B7)*P7))</f>
        <v>0</v>
      </c>
      <c r="G46" s="18">
        <f>IF(ISBLANK(AC46),0,(AC46/B7)*P7)</f>
        <v>0</v>
      </c>
      <c r="H46" s="11">
        <f>AE46</f>
        <v>0</v>
      </c>
      <c r="I46" s="3">
        <f>IF(ISBLANK(B7),0,IF(B7=0,0,(AQ46/B7)*P7))</f>
        <v>0</v>
      </c>
      <c r="J46" s="18">
        <f>IF(ISBLANK(AF46),0,(AF46/B7)*P7)</f>
        <v>0</v>
      </c>
      <c r="K46" s="11">
        <f>AH46</f>
        <v>0</v>
      </c>
      <c r="L46" s="3">
        <f>IF(ISBLANK(B7),0,IF(B7=0,0,(AT46/B7)*P7))</f>
        <v>0</v>
      </c>
      <c r="M46" s="18">
        <f>IF(ISBLANK(AI46),0,(AI46/B7)*P7)</f>
        <v>0</v>
      </c>
      <c r="N46" s="11">
        <f>AK46</f>
        <v>0</v>
      </c>
      <c r="O46" s="3">
        <f>IF(ISBLANK(B7),0,IF(B7=0,0,(AW46/B7)*P7))</f>
        <v>0</v>
      </c>
      <c r="P46" s="3">
        <f>SUM(F46,I46,L46,O46)</f>
        <v>0</v>
      </c>
      <c r="Q46" s="18">
        <f>SUM(D46,G46,J46,M46)</f>
        <v>0</v>
      </c>
      <c r="R46" s="19" t="str">
        <f>IF(P46&lt;0.001,"",Y46*P46)</f>
        <v/>
      </c>
      <c r="V46" t="str">
        <v>.</v>
      </c>
      <c r="X46" s="5">
        <f>IF(ISBLANK(U46),T46,U46)</f>
        <v>0</v>
      </c>
      <c r="AL46" s="5">
        <f>B46</f>
        <v>0</v>
      </c>
      <c r="AN46" s="1">
        <f>IF(ISBLANK(Z46),AA46,(AA46*Z46))</f>
        <v>0</v>
      </c>
      <c r="AO46" s="1">
        <f>IF(AN14=0,0,(AN46/AN14)*AO14)</f>
        <v>0</v>
      </c>
      <c r="AP46" s="21">
        <f>IF(AN14=0,0,IF(ISBLANK(Z46),0,(Z46/AN14)*AO14))</f>
        <v>0</v>
      </c>
      <c r="AQ46" s="1">
        <f>IF(ISBLANK(AC46),AD46,(AD46*AC46))</f>
        <v>0</v>
      </c>
      <c r="AR46" s="1">
        <f>IF(AQ14=0,0,(AQ46/AQ14)*AR14)</f>
        <v>0</v>
      </c>
      <c r="AS46" s="21">
        <f>IF(AQ14=0,0,IF(ISBLANK(AC46),0,(AC46/AQ14)*AR14))</f>
        <v>0</v>
      </c>
      <c r="AT46" s="1">
        <f>IF(ISBLANK(AF46),AG46,(AG46*AF46))</f>
        <v>0</v>
      </c>
      <c r="AU46" s="1">
        <f>IF(AT14=0,0,(AT46/AT14)*AU14)</f>
        <v>0</v>
      </c>
      <c r="AV46" s="21">
        <f>IF(AT14=0,0,IF(ISBLANK(AF46),0,(AF46/AT14)*AU14))</f>
        <v>0</v>
      </c>
      <c r="AW46" s="1">
        <f>IF(ISBLANK(AI46),AJ46,(AJ46*AI46))</f>
        <v>0</v>
      </c>
      <c r="AX46" s="1">
        <f>IF(AW14=0,0,(AW46/AW14)*AX14)</f>
        <v>0</v>
      </c>
      <c r="AY46" s="21">
        <f>IF(AW14=0,0,IF(ISBLANK(AI46),0,(AI46/AW14)*AX14))</f>
        <v>0</v>
      </c>
    </row>
    <row r="47" ht="15" customHeight="1">
      <c r="B47" s="5">
        <f>X47</f>
        <v>0</v>
      </c>
      <c r="D47" s="18">
        <f>IF(ISBLANK(Z47),0,(Z47/B7)*P7)</f>
        <v>0</v>
      </c>
      <c r="E47" s="11">
        <f>AB47</f>
        <v>0</v>
      </c>
      <c r="F47" s="3">
        <f>IF(ISBLANK(B7),0,IF(B7=0,0,(AN47/B7)*P7))</f>
        <v>0</v>
      </c>
      <c r="G47" s="18">
        <f>IF(ISBLANK(AC47),0,(AC47/B7)*P7)</f>
        <v>0</v>
      </c>
      <c r="H47" s="11">
        <f>AE47</f>
        <v>0</v>
      </c>
      <c r="I47" s="3">
        <f>IF(ISBLANK(B7),0,IF(B7=0,0,(AQ47/B7)*P7))</f>
        <v>0</v>
      </c>
      <c r="J47" s="18">
        <f>IF(ISBLANK(AF47),0,(AF47/B7)*P7)</f>
        <v>0</v>
      </c>
      <c r="K47" s="11">
        <f>AH47</f>
        <v>0</v>
      </c>
      <c r="L47" s="3">
        <f>IF(ISBLANK(B7),0,IF(B7=0,0,(AT47/B7)*P7))</f>
        <v>0</v>
      </c>
      <c r="M47" s="18">
        <f>IF(ISBLANK(AI47),0,(AI47/B7)*P7)</f>
        <v>0</v>
      </c>
      <c r="N47" s="11">
        <f>AK47</f>
        <v>0</v>
      </c>
      <c r="O47" s="3">
        <f>IF(ISBLANK(B7),0,IF(B7=0,0,(AW47/B7)*P7))</f>
        <v>0</v>
      </c>
      <c r="P47" s="3">
        <f>SUM(F47,I47,L47,O47)</f>
        <v>0</v>
      </c>
      <c r="Q47" s="18">
        <f>SUM(D47,G47,J47,M47)</f>
        <v>0</v>
      </c>
      <c r="R47" s="19" t="str">
        <f>IF(P47&lt;0.001,"",Y47*P47)</f>
        <v/>
      </c>
      <c r="V47" t="str">
        <v>.</v>
      </c>
      <c r="X47" s="5">
        <f>IF(ISBLANK(U47),T47,U47)</f>
        <v>0</v>
      </c>
      <c r="AL47" s="5">
        <f>B47</f>
        <v>0</v>
      </c>
      <c r="AN47" s="1">
        <f>IF(ISBLANK(Z47),AA47,(AA47*Z47))</f>
        <v>0</v>
      </c>
      <c r="AO47" s="1">
        <f>IF(AN14=0,0,(AN47/AN14)*AO14)</f>
        <v>0</v>
      </c>
      <c r="AP47" s="21">
        <f>IF(AN14=0,0,IF(ISBLANK(Z47),0,(Z47/AN14)*AO14))</f>
        <v>0</v>
      </c>
      <c r="AQ47" s="1">
        <f>IF(ISBLANK(AC47),AD47,(AD47*AC47))</f>
        <v>0</v>
      </c>
      <c r="AR47" s="1">
        <f>IF(AQ14=0,0,(AQ47/AQ14)*AR14)</f>
        <v>0</v>
      </c>
      <c r="AS47" s="21">
        <f>IF(AQ14=0,0,IF(ISBLANK(AC47),0,(AC47/AQ14)*AR14))</f>
        <v>0</v>
      </c>
      <c r="AT47" s="1">
        <f>IF(ISBLANK(AF47),AG47,(AG47*AF47))</f>
        <v>0</v>
      </c>
      <c r="AU47" s="1">
        <f>IF(AT14=0,0,(AT47/AT14)*AU14)</f>
        <v>0</v>
      </c>
      <c r="AV47" s="21">
        <f>IF(AT14=0,0,IF(ISBLANK(AF47),0,(AF47/AT14)*AU14))</f>
        <v>0</v>
      </c>
      <c r="AW47" s="1">
        <f>IF(ISBLANK(AI47),AJ47,(AJ47*AI47))</f>
        <v>0</v>
      </c>
      <c r="AX47" s="1">
        <f>IF(AW14=0,0,(AW47/AW14)*AX14)</f>
        <v>0</v>
      </c>
      <c r="AY47" s="21">
        <f>IF(AW14=0,0,IF(ISBLANK(AI47),0,(AI47/AW14)*AX14))</f>
        <v>0</v>
      </c>
    </row>
    <row r="48" ht="15" customHeight="1">
      <c r="B48" s="5">
        <f>X48</f>
        <v>0</v>
      </c>
      <c r="D48" s="18">
        <f>IF(ISBLANK(Z48),0,(Z48/B7)*P7)</f>
        <v>0</v>
      </c>
      <c r="E48" s="11">
        <f>AB48</f>
        <v>0</v>
      </c>
      <c r="F48" s="3">
        <f>IF(ISBLANK(B7),0,IF(B7=0,0,(AN48/B7)*P7))</f>
        <v>0</v>
      </c>
      <c r="G48" s="18">
        <f>IF(ISBLANK(AC48),0,(AC48/B7)*P7)</f>
        <v>0</v>
      </c>
      <c r="H48" s="11">
        <f>AE48</f>
        <v>0</v>
      </c>
      <c r="I48" s="3">
        <f>IF(ISBLANK(B7),0,IF(B7=0,0,(AQ48/B7)*P7))</f>
        <v>0</v>
      </c>
      <c r="J48" s="18">
        <f>IF(ISBLANK(AF48),0,(AF48/B7)*P7)</f>
        <v>0</v>
      </c>
      <c r="K48" s="11">
        <f>AH48</f>
        <v>0</v>
      </c>
      <c r="L48" s="3">
        <f>IF(ISBLANK(B7),0,IF(B7=0,0,(AT48/B7)*P7))</f>
        <v>0</v>
      </c>
      <c r="M48" s="18">
        <f>IF(ISBLANK(AI48),0,(AI48/B7)*P7)</f>
        <v>0</v>
      </c>
      <c r="N48" s="11">
        <f>AK48</f>
        <v>0</v>
      </c>
      <c r="O48" s="3">
        <f>IF(ISBLANK(B7),0,IF(B7=0,0,(AW48/B7)*P7))</f>
        <v>0</v>
      </c>
      <c r="P48" s="3">
        <f>SUM(F48,I48,L48,O48)</f>
        <v>0</v>
      </c>
      <c r="Q48" s="18">
        <f>SUM(D48,G48,J48,M48)</f>
        <v>0</v>
      </c>
      <c r="R48" s="19" t="str">
        <f>IF(P48&lt;0.001,"",Y48*P48)</f>
        <v/>
      </c>
      <c r="V48" t="str">
        <v>.</v>
      </c>
      <c r="X48" s="5">
        <f>IF(ISBLANK(U48),T48,U48)</f>
        <v>0</v>
      </c>
      <c r="AL48" s="5">
        <f>B48</f>
        <v>0</v>
      </c>
      <c r="AN48" s="1">
        <f>IF(ISBLANK(Z48),AA48,(AA48*Z48))</f>
        <v>0</v>
      </c>
      <c r="AO48" s="1">
        <f>IF(AN14=0,0,(AN48/AN14)*AO14)</f>
        <v>0</v>
      </c>
      <c r="AP48" s="21">
        <f>IF(AN14=0,0,IF(ISBLANK(Z48),0,(Z48/AN14)*AO14))</f>
        <v>0</v>
      </c>
      <c r="AQ48" s="1">
        <f>IF(ISBLANK(AC48),AD48,(AD48*AC48))</f>
        <v>0</v>
      </c>
      <c r="AR48" s="1">
        <f>IF(AQ14=0,0,(AQ48/AQ14)*AR14)</f>
        <v>0</v>
      </c>
      <c r="AS48" s="21">
        <f>IF(AQ14=0,0,IF(ISBLANK(AC48),0,(AC48/AQ14)*AR14))</f>
        <v>0</v>
      </c>
      <c r="AT48" s="1">
        <f>IF(ISBLANK(AF48),AG48,(AG48*AF48))</f>
        <v>0</v>
      </c>
      <c r="AU48" s="1">
        <f>IF(AT14=0,0,(AT48/AT14)*AU14)</f>
        <v>0</v>
      </c>
      <c r="AV48" s="21">
        <f>IF(AT14=0,0,IF(ISBLANK(AF48),0,(AF48/AT14)*AU14))</f>
        <v>0</v>
      </c>
      <c r="AW48" s="1">
        <f>IF(ISBLANK(AI48),AJ48,(AJ48*AI48))</f>
        <v>0</v>
      </c>
      <c r="AX48" s="1">
        <f>IF(AW14=0,0,(AW48/AW14)*AX14)</f>
        <v>0</v>
      </c>
      <c r="AY48" s="21">
        <f>IF(AW14=0,0,IF(ISBLANK(AI48),0,(AI48/AW14)*AX14))</f>
        <v>0</v>
      </c>
    </row>
    <row r="49" ht="15.75" customHeight="1">
      <c r="B49" s="5">
        <f>X49</f>
        <v>0</v>
      </c>
      <c r="D49" s="18">
        <f>IF(ISBLANK(Z49),0,(Z49/B7)*P7)</f>
        <v>0</v>
      </c>
      <c r="E49" s="11">
        <f>AB49</f>
        <v>0</v>
      </c>
      <c r="F49" s="3">
        <f>IF(ISBLANK(B7),0,IF(B7=0,0,(AN49/B7)*P7))</f>
        <v>0</v>
      </c>
      <c r="G49" s="18">
        <f>IF(ISBLANK(AC49),0,(AC49/B7)*P7)</f>
        <v>0</v>
      </c>
      <c r="H49" s="11">
        <f>AE49</f>
        <v>0</v>
      </c>
      <c r="I49" s="3">
        <f>IF(ISBLANK(B7),0,IF(B7=0,0,(AQ49/B7)*P7))</f>
        <v>0</v>
      </c>
      <c r="J49" s="18">
        <f>IF(ISBLANK(AF49),0,(AF49/B7)*P7)</f>
        <v>0</v>
      </c>
      <c r="K49" s="11">
        <f>AH49</f>
        <v>0</v>
      </c>
      <c r="L49" s="3">
        <f>IF(ISBLANK(B7),0,IF(B7=0,0,(AT49/B7)*P7))</f>
        <v>0</v>
      </c>
      <c r="M49" s="18">
        <f>IF(ISBLANK(AI49),0,(AI49/B7)*P7)</f>
        <v>0</v>
      </c>
      <c r="N49" s="11">
        <f>AK49</f>
        <v>0</v>
      </c>
      <c r="O49" s="3">
        <f>IF(ISBLANK(B7),0,IF(B7=0,0,(AW49/B7)*P7))</f>
        <v>0</v>
      </c>
      <c r="P49" s="3">
        <f>SUM(F49,I49,L49,O49)</f>
        <v>0</v>
      </c>
      <c r="Q49" s="18">
        <f>SUM(D49,G49,J49,M49)</f>
        <v>0</v>
      </c>
      <c r="R49" s="19" t="str">
        <f>IF(P49&lt;0.001,"",Y49*P49)</f>
        <v/>
      </c>
      <c r="V49" t="str">
        <v>.</v>
      </c>
      <c r="X49" s="5">
        <f>IF(ISBLANK(U49),T49,U49)</f>
        <v>0</v>
      </c>
      <c r="AL49" s="5">
        <f>B49</f>
        <v>0</v>
      </c>
      <c r="AN49" s="1">
        <f>IF(ISBLANK(Z49),AA49,(AA49*Z49))</f>
        <v>0</v>
      </c>
      <c r="AO49" s="1">
        <f>IF(AN14=0,0,(AN49/AN14)*AO14)</f>
        <v>0</v>
      </c>
      <c r="AP49" s="21">
        <f>IF(AN14=0,0,IF(ISBLANK(Z49),0,(Z49/AN14)*AO14))</f>
        <v>0</v>
      </c>
      <c r="AQ49" s="1">
        <f>IF(ISBLANK(AC49),AD49,(AD49*AC49))</f>
        <v>0</v>
      </c>
      <c r="AR49" s="1">
        <f>IF(AQ14=0,0,(AQ49/AQ14)*AR14)</f>
        <v>0</v>
      </c>
      <c r="AS49" s="21">
        <f>IF(AQ14=0,0,IF(ISBLANK(AC49),0,(AC49/AQ14)*AR14))</f>
        <v>0</v>
      </c>
      <c r="AT49" s="1">
        <f>IF(ISBLANK(AF49),AG49,(AG49*AF49))</f>
        <v>0</v>
      </c>
      <c r="AU49" s="1">
        <f>IF(AT14=0,0,(AT49/AT14)*AU14)</f>
        <v>0</v>
      </c>
      <c r="AV49" s="21">
        <f>IF(AT14=0,0,IF(ISBLANK(AF49),0,(AF49/AT14)*AU14))</f>
        <v>0</v>
      </c>
      <c r="AW49" s="1">
        <f>IF(ISBLANK(AI49),AJ49,(AJ49*AI49))</f>
        <v>0</v>
      </c>
      <c r="AX49" s="1">
        <f>IF(AW14=0,0,(AW49/AW14)*AX14)</f>
        <v>0</v>
      </c>
      <c r="AY49" s="21">
        <f>IF(AW14=0,0,IF(ISBLANK(AI49),0,(AI49/AW14)*AX14))</f>
        <v>0</v>
      </c>
    </row>
    <row r="50" ht="15" customHeight="1">
      <c r="B50" s="5">
        <f>X50</f>
        <v>0</v>
      </c>
      <c r="D50" s="18">
        <f>IF(ISBLANK(Z50),0,(Z50/B7)*P7)</f>
        <v>0</v>
      </c>
      <c r="E50" s="11">
        <f>AB50</f>
        <v>0</v>
      </c>
      <c r="F50" s="3">
        <f>IF(ISBLANK(B7),0,IF(B7=0,0,(AN50/B7)*P7))</f>
        <v>0</v>
      </c>
      <c r="G50" s="18">
        <f>IF(ISBLANK(AC50),0,(AC50/B7)*P7)</f>
        <v>0</v>
      </c>
      <c r="H50" s="11">
        <f>AE50</f>
        <v>0</v>
      </c>
      <c r="I50" s="3">
        <f>IF(ISBLANK(B7),0,IF(B7=0,0,(AQ50/B7)*P7))</f>
        <v>0</v>
      </c>
      <c r="J50" s="18">
        <f>IF(ISBLANK(AF50),0,(AF50/B7)*P7)</f>
        <v>0</v>
      </c>
      <c r="K50" s="11">
        <f>AH50</f>
        <v>0</v>
      </c>
      <c r="L50" s="3">
        <f>IF(ISBLANK(B7),0,IF(B7=0,0,(AT50/B7)*P7))</f>
        <v>0</v>
      </c>
      <c r="M50" s="18">
        <f>IF(ISBLANK(AI50),0,(AI50/B7)*P7)</f>
        <v>0</v>
      </c>
      <c r="N50" s="11">
        <f>AK50</f>
        <v>0</v>
      </c>
      <c r="O50" s="3">
        <f>IF(ISBLANK(B7),0,IF(B7=0,0,(AW50/B7)*P7))</f>
        <v>0</v>
      </c>
      <c r="P50" s="3">
        <f>SUM(F50,I50,L50,O50)</f>
        <v>0</v>
      </c>
      <c r="Q50" s="18">
        <f>SUM(D50,G50,J50,M50)</f>
        <v>0</v>
      </c>
      <c r="R50" s="19" t="str">
        <f>IF(P50&lt;0.001,"",Y50*P50)</f>
        <v/>
      </c>
      <c r="V50" t="str">
        <v>.</v>
      </c>
      <c r="X50" s="5">
        <f>IF(ISBLANK(U50),T50,U50)</f>
        <v>0</v>
      </c>
      <c r="AL50" s="5">
        <f>B50</f>
        <v>0</v>
      </c>
      <c r="AN50" s="1">
        <f>IF(ISBLANK(Z50),AA50,(AA50*Z50))</f>
        <v>0</v>
      </c>
      <c r="AO50" s="1">
        <f>IF(AN14=0,0,(AN50/AN14)*AO14)</f>
        <v>0</v>
      </c>
      <c r="AP50" s="21">
        <f>IF(AN14=0,0,IF(ISBLANK(Z50),0,(Z50/AN14)*AO14))</f>
        <v>0</v>
      </c>
      <c r="AQ50" s="1">
        <f>IF(ISBLANK(AC50),AD50,(AD50*AC50))</f>
        <v>0</v>
      </c>
      <c r="AR50" s="1">
        <f>IF(AQ14=0,0,(AQ50/AQ14)*AR14)</f>
        <v>0</v>
      </c>
      <c r="AS50" s="21">
        <f>IF(AQ14=0,0,IF(ISBLANK(AC50),0,(AC50/AQ14)*AR14))</f>
        <v>0</v>
      </c>
      <c r="AT50" s="1">
        <f>IF(ISBLANK(AF50),AG50,(AG50*AF50))</f>
        <v>0</v>
      </c>
      <c r="AU50" s="1">
        <f>IF(AT14=0,0,(AT50/AT14)*AU14)</f>
        <v>0</v>
      </c>
      <c r="AV50" s="21">
        <f>IF(AT14=0,0,IF(ISBLANK(AF50),0,(AF50/AT14)*AU14))</f>
        <v>0</v>
      </c>
      <c r="AW50" s="1">
        <f>IF(ISBLANK(AI50),AJ50,(AJ50*AI50))</f>
        <v>0</v>
      </c>
      <c r="AX50" s="1">
        <f>IF(AW14=0,0,(AW50/AW14)*AX14)</f>
        <v>0</v>
      </c>
      <c r="AY50" s="21">
        <f>IF(AW14=0,0,IF(ISBLANK(AI50),0,(AI50/AW14)*AX14))</f>
        <v>0</v>
      </c>
    </row>
    <row r="51" ht="15" customHeight="1">
      <c r="B51" s="5">
        <f>X51</f>
        <v>0</v>
      </c>
      <c r="D51" s="18">
        <f>IF(ISBLANK(Z51),0,(Z51/B7)*P7)</f>
        <v>0</v>
      </c>
      <c r="E51" s="11">
        <f>AB51</f>
        <v>0</v>
      </c>
      <c r="F51" s="3">
        <f>IF(ISBLANK(B7),0,IF(B7=0,0,(AN51/B7)*P7))</f>
        <v>0</v>
      </c>
      <c r="G51" s="18">
        <f>IF(ISBLANK(AC51),0,(AC51/B7)*P7)</f>
        <v>0</v>
      </c>
      <c r="H51" s="11">
        <f>AE51</f>
        <v>0</v>
      </c>
      <c r="I51" s="3">
        <f>IF(ISBLANK(B7),0,IF(B7=0,0,(AQ51/B7)*P7))</f>
        <v>0</v>
      </c>
      <c r="J51" s="18">
        <f>IF(ISBLANK(AF51),0,(AF51/B7)*P7)</f>
        <v>0</v>
      </c>
      <c r="K51" s="11">
        <f>AH51</f>
        <v>0</v>
      </c>
      <c r="L51" s="3">
        <f>IF(ISBLANK(B7),0,IF(B7=0,0,(AT51/B7)*P7))</f>
        <v>0</v>
      </c>
      <c r="M51" s="18">
        <f>IF(ISBLANK(AI51),0,(AI51/B7)*P7)</f>
        <v>0</v>
      </c>
      <c r="N51" s="11">
        <f>AK51</f>
        <v>0</v>
      </c>
      <c r="O51" s="3">
        <f>IF(ISBLANK(B7),0,IF(B7=0,0,(AW51/B7)*P7))</f>
        <v>0</v>
      </c>
      <c r="P51" s="3">
        <f>SUM(F51,I51,L51,O51)</f>
        <v>0</v>
      </c>
      <c r="Q51" s="18">
        <f>SUM(D51,G51,J51,M51)</f>
        <v>0</v>
      </c>
      <c r="R51" s="19" t="str">
        <f>IF(P51&lt;0.001,"",Y51*P51)</f>
        <v/>
      </c>
      <c r="V51" t="str">
        <v>.</v>
      </c>
      <c r="X51" s="5">
        <f>IF(ISBLANK(U51),T51,U51)</f>
        <v>0</v>
      </c>
      <c r="AL51" s="5">
        <f>B51</f>
        <v>0</v>
      </c>
      <c r="AN51" s="1">
        <f>IF(ISBLANK(Z51),AA51,(AA51*Z51))</f>
        <v>0</v>
      </c>
      <c r="AO51" s="1">
        <f>IF(AN14=0,0,(AN51/AN14)*AO14)</f>
        <v>0</v>
      </c>
      <c r="AP51" s="21">
        <f>IF(AN14=0,0,IF(ISBLANK(Z51),0,(Z51/AN14)*AO14))</f>
        <v>0</v>
      </c>
      <c r="AQ51" s="1">
        <f>IF(ISBLANK(AC51),AD51,(AD51*AC51))</f>
        <v>0</v>
      </c>
      <c r="AR51" s="1">
        <f>IF(AQ14=0,0,(AQ51/AQ14)*AR14)</f>
        <v>0</v>
      </c>
      <c r="AS51" s="21">
        <f>IF(AQ14=0,0,IF(ISBLANK(AC51),0,(AC51/AQ14)*AR14))</f>
        <v>0</v>
      </c>
      <c r="AT51" s="1">
        <f>IF(ISBLANK(AF51),AG51,(AG51*AF51))</f>
        <v>0</v>
      </c>
      <c r="AU51" s="1">
        <f>IF(AT14=0,0,(AT51/AT14)*AU14)</f>
        <v>0</v>
      </c>
      <c r="AV51" s="21">
        <f>IF(AT14=0,0,IF(ISBLANK(AF51),0,(AF51/AT14)*AU14))</f>
        <v>0</v>
      </c>
      <c r="AW51" s="1">
        <f>IF(ISBLANK(AI51),AJ51,(AJ51*AI51))</f>
        <v>0</v>
      </c>
      <c r="AX51" s="1">
        <f>IF(AW14=0,0,(AW51/AW14)*AX14)</f>
        <v>0</v>
      </c>
      <c r="AY51" s="21">
        <f>IF(AW14=0,0,IF(ISBLANK(AI51),0,(AI51/AW14)*AX14))</f>
        <v>0</v>
      </c>
    </row>
    <row r="52" ht="15" customHeight="1">
      <c r="B52" s="5">
        <f>X52</f>
        <v>0</v>
      </c>
      <c r="D52" s="18">
        <f>IF(ISBLANK(Z52),0,(Z52/B7)*P7)</f>
        <v>0</v>
      </c>
      <c r="E52" s="11">
        <f>AB52</f>
        <v>0</v>
      </c>
      <c r="F52" s="3">
        <f>IF(ISBLANK(B7),0,IF(B7=0,0,(AN52/B7)*P7))</f>
        <v>0</v>
      </c>
      <c r="G52" s="18">
        <f>IF(ISBLANK(AC52),0,(AC52/B7)*P7)</f>
        <v>0</v>
      </c>
      <c r="H52" s="11">
        <f>AE52</f>
        <v>0</v>
      </c>
      <c r="I52" s="3">
        <f>IF(ISBLANK(B7),0,IF(B7=0,0,(AQ52/B7)*P7))</f>
        <v>0</v>
      </c>
      <c r="J52" s="18">
        <f>IF(ISBLANK(AF52),0,(AF52/B7)*P7)</f>
        <v>0</v>
      </c>
      <c r="K52" s="11">
        <f>AH52</f>
        <v>0</v>
      </c>
      <c r="L52" s="3">
        <f>IF(ISBLANK(B7),0,IF(B7=0,0,(AT52/B7)*P7))</f>
        <v>0</v>
      </c>
      <c r="M52" s="18">
        <f>IF(ISBLANK(AI52),0,(AI52/B7)*P7)</f>
        <v>0</v>
      </c>
      <c r="N52" s="11">
        <f>AK52</f>
        <v>0</v>
      </c>
      <c r="O52" s="3">
        <f>IF(ISBLANK(B7),0,IF(B7=0,0,(AW52/B7)*P7))</f>
        <v>0</v>
      </c>
      <c r="P52" s="3">
        <f>SUM(F52,I52,L52,O52)</f>
        <v>0</v>
      </c>
      <c r="Q52" s="18">
        <f>SUM(D52,G52,J52,M52)</f>
        <v>0</v>
      </c>
      <c r="R52" s="19" t="str">
        <f>IF(P52&lt;0.001,"",Y52*P52)</f>
        <v/>
      </c>
      <c r="V52" t="str">
        <v>.</v>
      </c>
      <c r="X52" s="5">
        <f>IF(ISBLANK(U52),T52,U52)</f>
        <v>0</v>
      </c>
      <c r="AL52" s="5">
        <f>B52</f>
        <v>0</v>
      </c>
      <c r="AN52" s="1">
        <f>IF(ISBLANK(Z52),AA52,(AA52*Z52))</f>
        <v>0</v>
      </c>
      <c r="AO52" s="1">
        <f>IF(AN14=0,0,(AN52/AN14)*AO14)</f>
        <v>0</v>
      </c>
      <c r="AP52" s="21">
        <f>IF(AN14=0,0,IF(ISBLANK(Z52),0,(Z52/AN14)*AO14))</f>
        <v>0</v>
      </c>
      <c r="AQ52" s="1">
        <f>IF(ISBLANK(AC52),AD52,(AD52*AC52))</f>
        <v>0</v>
      </c>
      <c r="AR52" s="1">
        <f>IF(AQ14=0,0,(AQ52/AQ14)*AR14)</f>
        <v>0</v>
      </c>
      <c r="AS52" s="21">
        <f>IF(AQ14=0,0,IF(ISBLANK(AC52),0,(AC52/AQ14)*AR14))</f>
        <v>0</v>
      </c>
      <c r="AT52" s="1">
        <f>IF(ISBLANK(AF52),AG52,(AG52*AF52))</f>
        <v>0</v>
      </c>
      <c r="AU52" s="1">
        <f>IF(AT14=0,0,(AT52/AT14)*AU14)</f>
        <v>0</v>
      </c>
      <c r="AV52" s="21">
        <f>IF(AT14=0,0,IF(ISBLANK(AF52),0,(AF52/AT14)*AU14))</f>
        <v>0</v>
      </c>
      <c r="AW52" s="1">
        <f>IF(ISBLANK(AI52),AJ52,(AJ52*AI52))</f>
        <v>0</v>
      </c>
      <c r="AX52" s="1">
        <f>IF(AW14=0,0,(AW52/AW14)*AX14)</f>
        <v>0</v>
      </c>
      <c r="AY52" s="21">
        <f>IF(AW14=0,0,IF(ISBLANK(AI52),0,(AI52/AW14)*AX14))</f>
        <v>0</v>
      </c>
    </row>
    <row r="53" ht="15.75" customHeight="1">
      <c r="B53" s="5">
        <f>X53</f>
        <v>0</v>
      </c>
      <c r="D53" s="18">
        <f>IF(ISBLANK(Z53),0,(Z53/B7)*P7)</f>
        <v>0</v>
      </c>
      <c r="E53" s="11">
        <f>AB53</f>
        <v>0</v>
      </c>
      <c r="F53" s="3">
        <f>IF(ISBLANK(B7),0,IF(B7=0,0,(AN53/B7)*P7))</f>
        <v>0</v>
      </c>
      <c r="G53" s="18">
        <f>IF(ISBLANK(AC53),0,(AC53/B7)*P7)</f>
        <v>0</v>
      </c>
      <c r="H53" s="11">
        <f>AE53</f>
        <v>0</v>
      </c>
      <c r="I53" s="3">
        <f>IF(ISBLANK(B7),0,IF(B7=0,0,(AQ53/B7)*P7))</f>
        <v>0</v>
      </c>
      <c r="J53" s="18">
        <f>IF(ISBLANK(AF53),0,(AF53/B7)*P7)</f>
        <v>0</v>
      </c>
      <c r="K53" s="11">
        <f>AH53</f>
        <v>0</v>
      </c>
      <c r="L53" s="3">
        <f>IF(ISBLANK(B7),0,IF(B7=0,0,(AT53/B7)*P7))</f>
        <v>0</v>
      </c>
      <c r="M53" s="18">
        <f>IF(ISBLANK(AI53),0,(AI53/B7)*P7)</f>
        <v>0</v>
      </c>
      <c r="N53" s="11">
        <f>AK53</f>
        <v>0</v>
      </c>
      <c r="O53" s="3">
        <f>IF(ISBLANK(B7),0,IF(B7=0,0,(AW53/B7)*P7))</f>
        <v>0</v>
      </c>
      <c r="P53" s="3">
        <f>SUM(F53,I53,L53,O53)</f>
        <v>0</v>
      </c>
      <c r="Q53" s="18">
        <f>SUM(D53,G53,J53,M53)</f>
        <v>0</v>
      </c>
      <c r="R53" s="19" t="str">
        <f>IF(P53&lt;0.001,"",Y53*P53)</f>
        <v/>
      </c>
      <c r="V53" t="str">
        <v>.</v>
      </c>
      <c r="X53" s="5">
        <f>IF(ISBLANK(U53),T53,U53)</f>
        <v>0</v>
      </c>
      <c r="AL53" s="5">
        <f>B53</f>
        <v>0</v>
      </c>
      <c r="AN53" s="1">
        <f>IF(ISBLANK(Z53),AA53,(AA53*Z53))</f>
        <v>0</v>
      </c>
      <c r="AO53" s="1">
        <f>IF(AN14=0,0,(AN53/AN14)*AO14)</f>
        <v>0</v>
      </c>
      <c r="AP53" s="21">
        <f>IF(AN14=0,0,IF(ISBLANK(Z53),0,(Z53/AN14)*AO14))</f>
        <v>0</v>
      </c>
      <c r="AQ53" s="1">
        <f>IF(ISBLANK(AC53),AD53,(AD53*AC53))</f>
        <v>0</v>
      </c>
      <c r="AR53" s="1">
        <f>IF(AQ14=0,0,(AQ53/AQ14)*AR14)</f>
        <v>0</v>
      </c>
      <c r="AS53" s="21">
        <f>IF(AQ14=0,0,IF(ISBLANK(AC53),0,(AC53/AQ14)*AR14))</f>
        <v>0</v>
      </c>
      <c r="AT53" s="1">
        <f>IF(ISBLANK(AF53),AG53,(AG53*AF53))</f>
        <v>0</v>
      </c>
      <c r="AU53" s="1">
        <f>IF(AT14=0,0,(AT53/AT14)*AU14)</f>
        <v>0</v>
      </c>
      <c r="AV53" s="21">
        <f>IF(AT14=0,0,IF(ISBLANK(AF53),0,(AF53/AT14)*AU14))</f>
        <v>0</v>
      </c>
      <c r="AW53" s="1">
        <f>IF(ISBLANK(AI53),AJ53,(AJ53*AI53))</f>
        <v>0</v>
      </c>
      <c r="AX53" s="1">
        <f>IF(AW14=0,0,(AW53/AW14)*AX14)</f>
        <v>0</v>
      </c>
      <c r="AY53" s="21">
        <f>IF(AW14=0,0,IF(ISBLANK(AI53),0,(AI53/AW14)*AX14))</f>
        <v>0</v>
      </c>
    </row>
    <row r="54" ht="15.75" customHeight="1">
      <c r="B54" s="5">
        <f>X54</f>
        <v>0</v>
      </c>
      <c r="D54" s="18">
        <f>IF(ISBLANK(Z54),0,(Z54/B7)*P7)</f>
        <v>0</v>
      </c>
      <c r="E54" s="11">
        <f>AB54</f>
        <v>0</v>
      </c>
      <c r="F54" s="3">
        <f>IF(ISBLANK(B7),0,IF(B7=0,0,(AN54/B7)*P7))</f>
        <v>0</v>
      </c>
      <c r="G54" s="18">
        <f>IF(ISBLANK(AC54),0,(AC54/B7)*P7)</f>
        <v>0</v>
      </c>
      <c r="H54" s="11">
        <f>AE54</f>
        <v>0</v>
      </c>
      <c r="I54" s="3">
        <f>IF(ISBLANK(B7),0,IF(B7=0,0,(AQ54/B7)*P7))</f>
        <v>0</v>
      </c>
      <c r="J54" s="18">
        <f>IF(ISBLANK(AF54),0,(AF54/B7)*P7)</f>
        <v>0</v>
      </c>
      <c r="K54" s="11">
        <f>AH54</f>
        <v>0</v>
      </c>
      <c r="L54" s="3">
        <f>IF(ISBLANK(B7),0,IF(B7=0,0,(AT54/B7)*P7))</f>
        <v>0</v>
      </c>
      <c r="M54" s="18">
        <f>IF(ISBLANK(AI54),0,(AI54/B7)*P7)</f>
        <v>0</v>
      </c>
      <c r="N54" s="11">
        <f>AK54</f>
        <v>0</v>
      </c>
      <c r="O54" s="3">
        <f>IF(ISBLANK(B7),0,IF(B7=0,0,(AW54/B7)*P7))</f>
        <v>0</v>
      </c>
      <c r="P54" s="3">
        <f>SUM(F54,I54,L54,O54)</f>
        <v>0</v>
      </c>
      <c r="Q54" s="18">
        <f>SUM(D54,G54,J54,M54)</f>
        <v>0</v>
      </c>
      <c r="R54" s="19" t="str">
        <f>IF(P54&lt;0.001,"",Y54*P54)</f>
        <v/>
      </c>
      <c r="V54" t="str">
        <v>.</v>
      </c>
      <c r="X54" s="5">
        <f>IF(ISBLANK(U54),T54,U54)</f>
        <v>0</v>
      </c>
      <c r="AL54" s="5">
        <f>B54</f>
        <v>0</v>
      </c>
      <c r="AN54" s="1">
        <f>IF(ISBLANK(Z54),AA54,(AA54*Z54))</f>
        <v>0</v>
      </c>
      <c r="AO54" s="1">
        <f>IF(AN14=0,0,(AN54/AN14)*AO14)</f>
        <v>0</v>
      </c>
      <c r="AP54" s="21">
        <f>IF(AN14=0,0,IF(ISBLANK(Z54),0,(Z54/AN14)*AO14))</f>
        <v>0</v>
      </c>
      <c r="AQ54" s="1">
        <f>IF(ISBLANK(AC54),AD54,(AD54*AC54))</f>
        <v>0</v>
      </c>
      <c r="AR54" s="1">
        <f>IF(AQ14=0,0,(AQ54/AQ14)*AR14)</f>
        <v>0</v>
      </c>
      <c r="AS54" s="21">
        <f>IF(AQ14=0,0,IF(ISBLANK(AC54),0,(AC54/AQ14)*AR14))</f>
        <v>0</v>
      </c>
      <c r="AT54" s="1">
        <f>IF(ISBLANK(AF54),AG54,(AG54*AF54))</f>
        <v>0</v>
      </c>
      <c r="AU54" s="1">
        <f>IF(AT14=0,0,(AT54/AT14)*AU14)</f>
        <v>0</v>
      </c>
      <c r="AV54" s="21">
        <f>IF(AT14=0,0,IF(ISBLANK(AF54),0,(AF54/AT14)*AU14))</f>
        <v>0</v>
      </c>
      <c r="AW54" s="1">
        <f>IF(ISBLANK(AI54),AJ54,(AJ54*AI54))</f>
        <v>0</v>
      </c>
      <c r="AX54" s="1">
        <f>IF(AW14=0,0,(AW54/AW14)*AX14)</f>
        <v>0</v>
      </c>
      <c r="AY54" s="21">
        <f>IF(AW14=0,0,IF(ISBLANK(AI54),0,(AI54/AW14)*AX14))</f>
        <v>0</v>
      </c>
    </row>
    <row r="55" ht="15.75" customHeight="1">
      <c r="B55" s="5">
        <f>X55</f>
        <v>0</v>
      </c>
      <c r="D55" s="18">
        <f>IF(ISBLANK(Z55),0,(Z55/B7)*P7)</f>
        <v>0</v>
      </c>
      <c r="E55" s="11">
        <f>AB55</f>
        <v>0</v>
      </c>
      <c r="F55" s="3">
        <f>IF(ISBLANK(B7),0,IF(B7=0,0,(AN55/B7)*P7))</f>
        <v>0</v>
      </c>
      <c r="G55" s="18">
        <f>IF(ISBLANK(AC55),0,(AC55/B7)*P7)</f>
        <v>0</v>
      </c>
      <c r="H55" s="11">
        <f>AE55</f>
        <v>0</v>
      </c>
      <c r="I55" s="3">
        <f>IF(ISBLANK(B7),0,IF(B7=0,0,(AQ55/B7)*P7))</f>
        <v>0</v>
      </c>
      <c r="J55" s="18">
        <f>IF(ISBLANK(AF55),0,(AF55/B7)*P7)</f>
        <v>0</v>
      </c>
      <c r="K55" s="11">
        <f>AH55</f>
        <v>0</v>
      </c>
      <c r="L55" s="3">
        <f>IF(ISBLANK(B7),0,IF(B7=0,0,(AT55/B7)*P7))</f>
        <v>0</v>
      </c>
      <c r="M55" s="18">
        <f>IF(ISBLANK(AI55),0,(AI55/B7)*P7)</f>
        <v>0</v>
      </c>
      <c r="N55" s="11">
        <f>AK55</f>
        <v>0</v>
      </c>
      <c r="O55" s="3">
        <f>IF(ISBLANK(B7),0,IF(B7=0,0,(AW55/B7)*P7))</f>
        <v>0</v>
      </c>
      <c r="P55" s="3">
        <f>SUM(F55,I55,L55,O55)</f>
        <v>0</v>
      </c>
      <c r="Q55" s="18">
        <f>SUM(D55,G55,J55,M55)</f>
        <v>0</v>
      </c>
      <c r="R55" s="19" t="str">
        <f>IF(P55&lt;0.001,"",Y55*P55)</f>
        <v/>
      </c>
      <c r="V55" t="str">
        <v>.</v>
      </c>
      <c r="X55" s="5">
        <f>IF(ISBLANK(U55),T55,U55)</f>
        <v>0</v>
      </c>
      <c r="AL55" s="5">
        <f>B55</f>
        <v>0</v>
      </c>
      <c r="AN55" s="1">
        <f>IF(ISBLANK(Z55),AA55,(AA55*Z55))</f>
        <v>0</v>
      </c>
      <c r="AO55" s="1">
        <f>IF(AN14=0,0,(AN55/AN14)*AO14)</f>
        <v>0</v>
      </c>
      <c r="AP55" s="21">
        <f>IF(AN14=0,0,IF(ISBLANK(Z55),0,(Z55/AN14)*AO14))</f>
        <v>0</v>
      </c>
      <c r="AQ55" s="1">
        <f>IF(ISBLANK(AC55),AD55,(AD55*AC55))</f>
        <v>0</v>
      </c>
      <c r="AR55" s="1">
        <f>IF(AQ14=0,0,(AQ55/AQ14)*AR14)</f>
        <v>0</v>
      </c>
      <c r="AS55" s="21">
        <f>IF(AQ14=0,0,IF(ISBLANK(AC55),0,(AC55/AQ14)*AR14))</f>
        <v>0</v>
      </c>
      <c r="AT55" s="1">
        <f>IF(ISBLANK(AF55),AG55,(AG55*AF55))</f>
        <v>0</v>
      </c>
      <c r="AU55" s="1">
        <f>IF(AT14=0,0,(AT55/AT14)*AU14)</f>
        <v>0</v>
      </c>
      <c r="AV55" s="21">
        <f>IF(AT14=0,0,IF(ISBLANK(AF55),0,(AF55/AT14)*AU14))</f>
        <v>0</v>
      </c>
      <c r="AW55" s="1">
        <f>IF(ISBLANK(AI55),AJ55,(AJ55*AI55))</f>
        <v>0</v>
      </c>
      <c r="AX55" s="1">
        <f>IF(AW14=0,0,(AW55/AW14)*AX14)</f>
        <v>0</v>
      </c>
      <c r="AY55" s="21">
        <f>IF(AW14=0,0,IF(ISBLANK(AI55),0,(AI55/AW14)*AX14))</f>
        <v>0</v>
      </c>
    </row>
    <row r="56" ht="15.75" customHeight="1">
      <c r="B56" s="5">
        <f>X56</f>
        <v>0</v>
      </c>
      <c r="D56" s="18">
        <f>IF(ISBLANK(Z56),0,(Z56/B7)*P7)</f>
        <v>0</v>
      </c>
      <c r="E56" s="11">
        <f>AB56</f>
        <v>0</v>
      </c>
      <c r="F56" s="3">
        <f>IF(ISBLANK(B7),0,IF(B7=0,0,(AN56/B7)*P7))</f>
        <v>0</v>
      </c>
      <c r="G56" s="18">
        <f>IF(ISBLANK(AC56),0,(AC56/B7)*P7)</f>
        <v>0</v>
      </c>
      <c r="H56" s="11">
        <f>AE56</f>
        <v>0</v>
      </c>
      <c r="I56" s="3">
        <f>IF(ISBLANK(B7),0,IF(B7=0,0,(AQ56/B7)*P7))</f>
        <v>0</v>
      </c>
      <c r="J56" s="18">
        <f>IF(ISBLANK(AF56),0,(AF56/B7)*P7)</f>
        <v>0</v>
      </c>
      <c r="K56" s="11">
        <f>AH56</f>
        <v>0</v>
      </c>
      <c r="L56" s="3">
        <f>IF(ISBLANK(B7),0,IF(B7=0,0,(AT56/B7)*P7))</f>
        <v>0</v>
      </c>
      <c r="M56" s="18">
        <f>IF(ISBLANK(AI56),0,(AI56/B7)*P7)</f>
        <v>0</v>
      </c>
      <c r="N56" s="11">
        <f>AK56</f>
        <v>0</v>
      </c>
      <c r="O56" s="3">
        <f>IF(ISBLANK(B7),0,IF(B7=0,0,(AW56/B7)*P7))</f>
        <v>0</v>
      </c>
      <c r="P56" s="3">
        <f>SUM(F56,I56,L56,O56)</f>
        <v>0</v>
      </c>
      <c r="Q56" s="18">
        <f>SUM(D56,G56,J56,M56)</f>
        <v>0</v>
      </c>
      <c r="R56" s="19" t="str">
        <f>IF(P56&lt;0.001,"",Y56*P56)</f>
        <v/>
      </c>
      <c r="V56" t="str">
        <v>.</v>
      </c>
      <c r="X56" s="5">
        <f>IF(ISBLANK(U56),T56,U56)</f>
        <v>0</v>
      </c>
      <c r="AL56" s="5">
        <f>B56</f>
        <v>0</v>
      </c>
      <c r="AN56" s="1">
        <f>IF(ISBLANK(Z56),AA56,(AA56*Z56))</f>
        <v>0</v>
      </c>
      <c r="AO56" s="1">
        <f>IF(AN14=0,0,(AN56/AN14)*AO14)</f>
        <v>0</v>
      </c>
      <c r="AP56" s="21">
        <f>IF(AN14=0,0,IF(ISBLANK(Z56),0,(Z56/AN14)*AO14))</f>
        <v>0</v>
      </c>
      <c r="AQ56" s="1">
        <f>IF(ISBLANK(AC56),AD56,(AD56*AC56))</f>
        <v>0</v>
      </c>
      <c r="AR56" s="1">
        <f>IF(AQ14=0,0,(AQ56/AQ14)*AR14)</f>
        <v>0</v>
      </c>
      <c r="AS56" s="21">
        <f>IF(AQ14=0,0,IF(ISBLANK(AC56),0,(AC56/AQ14)*AR14))</f>
        <v>0</v>
      </c>
      <c r="AT56" s="1">
        <f>IF(ISBLANK(AF56),AG56,(AG56*AF56))</f>
        <v>0</v>
      </c>
      <c r="AU56" s="1">
        <f>IF(AT14=0,0,(AT56/AT14)*AU14)</f>
        <v>0</v>
      </c>
      <c r="AV56" s="21">
        <f>IF(AT14=0,0,IF(ISBLANK(AF56),0,(AF56/AT14)*AU14))</f>
        <v>0</v>
      </c>
      <c r="AW56" s="1">
        <f>IF(ISBLANK(AI56),AJ56,(AJ56*AI56))</f>
        <v>0</v>
      </c>
      <c r="AX56" s="1">
        <f>IF(AW14=0,0,(AW56/AW14)*AX14)</f>
        <v>0</v>
      </c>
      <c r="AY56" s="21">
        <f>IF(AW14=0,0,IF(ISBLANK(AI56),0,(AI56/AW14)*AX14))</f>
        <v>0</v>
      </c>
    </row>
    <row r="57" ht="15.75" customHeight="1">
      <c r="B57" s="5">
        <f>X57</f>
        <v>0</v>
      </c>
      <c r="D57" s="18">
        <f>IF(ISBLANK(Z57),0,(Z57/B7)*P7)</f>
        <v>0</v>
      </c>
      <c r="E57" s="11">
        <f>AB57</f>
        <v>0</v>
      </c>
      <c r="F57" s="3">
        <f>IF(ISBLANK(B7),0,IF(B7=0,0,(AN57/B7)*P7))</f>
        <v>0</v>
      </c>
      <c r="G57" s="18">
        <f>IF(ISBLANK(AC57),0,(AC57/B7)*P7)</f>
        <v>0</v>
      </c>
      <c r="H57" s="11">
        <f>AE57</f>
        <v>0</v>
      </c>
      <c r="I57" s="3">
        <f>IF(ISBLANK(B7),0,IF(B7=0,0,(AQ57/B7)*P7))</f>
        <v>0</v>
      </c>
      <c r="J57" s="18">
        <f>IF(ISBLANK(AF57),0,(AF57/B7)*P7)</f>
        <v>0</v>
      </c>
      <c r="K57" s="11">
        <f>AH57</f>
        <v>0</v>
      </c>
      <c r="L57" s="3">
        <f>IF(ISBLANK(B7),0,IF(B7=0,0,(AT57/B7)*P7))</f>
        <v>0</v>
      </c>
      <c r="M57" s="18">
        <f>IF(ISBLANK(AI57),0,(AI57/B7)*P7)</f>
        <v>0</v>
      </c>
      <c r="N57" s="11">
        <f>AK57</f>
        <v>0</v>
      </c>
      <c r="O57" s="3">
        <f>IF(ISBLANK(B7),0,IF(B7=0,0,(AW57/B7)*P7))</f>
        <v>0</v>
      </c>
      <c r="P57" s="3">
        <f>SUM(F57,I57,L57,O57)</f>
        <v>0</v>
      </c>
      <c r="Q57" s="18">
        <f>SUM(D57,G57,J57,M57)</f>
        <v>0</v>
      </c>
      <c r="R57" s="19" t="str">
        <f>IF(P57&lt;0.001,"",Y57*P57)</f>
        <v/>
      </c>
      <c r="V57" t="str">
        <v>.</v>
      </c>
      <c r="X57" s="5">
        <f>IF(ISBLANK(U57),T57,U57)</f>
        <v>0</v>
      </c>
      <c r="AL57" s="5">
        <f>B57</f>
        <v>0</v>
      </c>
      <c r="AN57" s="1">
        <f>IF(ISBLANK(Z57),AA57,(AA57*Z57))</f>
        <v>0</v>
      </c>
      <c r="AO57" s="1">
        <f>IF(AN14=0,0,(AN57/AN14)*AO14)</f>
        <v>0</v>
      </c>
      <c r="AP57" s="21">
        <f>IF(AN14=0,0,IF(ISBLANK(Z57),0,(Z57/AN14)*AO14))</f>
        <v>0</v>
      </c>
      <c r="AQ57" s="1">
        <f>IF(ISBLANK(AC57),AD57,(AD57*AC57))</f>
        <v>0</v>
      </c>
      <c r="AR57" s="1">
        <f>IF(AQ14=0,0,(AQ57/AQ14)*AR14)</f>
        <v>0</v>
      </c>
      <c r="AS57" s="21">
        <f>IF(AQ14=0,0,IF(ISBLANK(AC57),0,(AC57/AQ14)*AR14))</f>
        <v>0</v>
      </c>
      <c r="AT57" s="1">
        <f>IF(ISBLANK(AF57),AG57,(AG57*AF57))</f>
        <v>0</v>
      </c>
      <c r="AU57" s="1">
        <f>IF(AT14=0,0,(AT57/AT14)*AU14)</f>
        <v>0</v>
      </c>
      <c r="AV57" s="21">
        <f>IF(AT14=0,0,IF(ISBLANK(AF57),0,(AF57/AT14)*AU14))</f>
        <v>0</v>
      </c>
      <c r="AW57" s="1">
        <f>IF(ISBLANK(AI57),AJ57,(AJ57*AI57))</f>
        <v>0</v>
      </c>
      <c r="AX57" s="1">
        <f>IF(AW14=0,0,(AW57/AW14)*AX14)</f>
        <v>0</v>
      </c>
      <c r="AY57" s="21">
        <f>IF(AW14=0,0,IF(ISBLANK(AI57),0,(AI57/AW14)*AX14))</f>
        <v>0</v>
      </c>
    </row>
    <row r="58" ht="15.75" customHeight="1">
      <c r="B58" s="5">
        <f>X58</f>
        <v>0</v>
      </c>
      <c r="D58" s="18">
        <f>IF(ISBLANK(Z58),0,(Z58/B7)*P7)</f>
        <v>0</v>
      </c>
      <c r="E58" s="11">
        <f>AB58</f>
        <v>0</v>
      </c>
      <c r="F58" s="3">
        <f>IF(ISBLANK(B7),0,IF(B7=0,0,(AN58/B7)*P7))</f>
        <v>0</v>
      </c>
      <c r="G58" s="18">
        <f>IF(ISBLANK(AC58),0,(AC58/B7)*P7)</f>
        <v>0</v>
      </c>
      <c r="H58" s="11">
        <f>AE58</f>
        <v>0</v>
      </c>
      <c r="I58" s="3">
        <f>IF(ISBLANK(B7),0,IF(B7=0,0,(AQ58/B7)*P7))</f>
        <v>0</v>
      </c>
      <c r="J58" s="18">
        <f>IF(ISBLANK(AF58),0,(AF58/B7)*P7)</f>
        <v>0</v>
      </c>
      <c r="K58" s="11">
        <f>AH58</f>
        <v>0</v>
      </c>
      <c r="L58" s="3">
        <f>IF(ISBLANK(B7),0,IF(B7=0,0,(AT58/B7)*P7))</f>
        <v>0</v>
      </c>
      <c r="M58" s="18">
        <f>IF(ISBLANK(AI58),0,(AI58/B7)*P7)</f>
        <v>0</v>
      </c>
      <c r="N58" s="11">
        <f>AK58</f>
        <v>0</v>
      </c>
      <c r="O58" s="3">
        <f>IF(ISBLANK(B7),0,IF(B7=0,0,(AW58/B7)*P7))</f>
        <v>0</v>
      </c>
      <c r="P58" s="3">
        <f>SUM(F58,I58,L58,O58)</f>
        <v>0</v>
      </c>
      <c r="Q58" s="18">
        <f>SUM(D58,G58,J58,M58)</f>
        <v>0</v>
      </c>
      <c r="R58" s="19" t="str">
        <f>IF(P58&lt;0.001,"",Y58*P58)</f>
        <v/>
      </c>
      <c r="V58" t="str">
        <v>.</v>
      </c>
      <c r="X58" s="5">
        <f>IF(ISBLANK(U58),T58,U58)</f>
        <v>0</v>
      </c>
      <c r="AL58" s="5">
        <f>B58</f>
        <v>0</v>
      </c>
      <c r="AN58" s="1">
        <f>IF(ISBLANK(Z58),AA58,(AA58*Z58))</f>
        <v>0</v>
      </c>
      <c r="AO58" s="1">
        <f>IF(AN14=0,0,(AN58/AN14)*AO14)</f>
        <v>0</v>
      </c>
      <c r="AP58" s="21">
        <f>IF(AN14=0,0,IF(ISBLANK(Z58),0,(Z58/AN14)*AO14))</f>
        <v>0</v>
      </c>
      <c r="AQ58" s="1">
        <f>IF(ISBLANK(AC58),AD58,(AD58*AC58))</f>
        <v>0</v>
      </c>
      <c r="AR58" s="1">
        <f>IF(AQ14=0,0,(AQ58/AQ14)*AR14)</f>
        <v>0</v>
      </c>
      <c r="AS58" s="21">
        <f>IF(AQ14=0,0,IF(ISBLANK(AC58),0,(AC58/AQ14)*AR14))</f>
        <v>0</v>
      </c>
      <c r="AT58" s="1">
        <f>IF(ISBLANK(AF58),AG58,(AG58*AF58))</f>
        <v>0</v>
      </c>
      <c r="AU58" s="1">
        <f>IF(AT14=0,0,(AT58/AT14)*AU14)</f>
        <v>0</v>
      </c>
      <c r="AV58" s="21">
        <f>IF(AT14=0,0,IF(ISBLANK(AF58),0,(AF58/AT14)*AU14))</f>
        <v>0</v>
      </c>
      <c r="AW58" s="1">
        <f>IF(ISBLANK(AI58),AJ58,(AJ58*AI58))</f>
        <v>0</v>
      </c>
      <c r="AX58" s="1">
        <f>IF(AW14=0,0,(AW58/AW14)*AX14)</f>
        <v>0</v>
      </c>
      <c r="AY58" s="21">
        <f>IF(AW14=0,0,IF(ISBLANK(AI58),0,(AI58/AW14)*AX14))</f>
        <v>0</v>
      </c>
    </row>
    <row r="59" ht="15.75" customHeight="1">
      <c r="B59" s="5">
        <f>X59</f>
        <v>0</v>
      </c>
      <c r="D59" s="18">
        <f>IF(ISBLANK(Z59),0,(Z59/B7)*P7)</f>
        <v>0</v>
      </c>
      <c r="E59" s="11">
        <f>AB59</f>
        <v>0</v>
      </c>
      <c r="F59" s="3">
        <f>IF(ISBLANK(B7),0,IF(B7=0,0,(AN59/B7)*P7))</f>
        <v>0</v>
      </c>
      <c r="G59" s="18">
        <f>IF(ISBLANK(AC59),0,(AC59/B7)*P7)</f>
        <v>0</v>
      </c>
      <c r="H59" s="11">
        <f>AE59</f>
        <v>0</v>
      </c>
      <c r="I59" s="3">
        <f>IF(ISBLANK(B7),0,IF(B7=0,0,(AQ59/B7)*P7))</f>
        <v>0</v>
      </c>
      <c r="J59" s="18">
        <f>IF(ISBLANK(AF59),0,(AF59/B7)*P7)</f>
        <v>0</v>
      </c>
      <c r="K59" s="11">
        <f>AH59</f>
        <v>0</v>
      </c>
      <c r="L59" s="3">
        <f>IF(ISBLANK(B7),0,IF(B7=0,0,(AT59/B7)*P7))</f>
        <v>0</v>
      </c>
      <c r="M59" s="18">
        <f>IF(ISBLANK(AI59),0,(AI59/B7)*P7)</f>
        <v>0</v>
      </c>
      <c r="N59" s="11">
        <f>AK59</f>
        <v>0</v>
      </c>
      <c r="O59" s="3">
        <f>IF(ISBLANK(B7),0,IF(B7=0,0,(AW59/B7)*P7))</f>
        <v>0</v>
      </c>
      <c r="P59" s="3">
        <f>SUM(F59,I59,L59,O59)</f>
        <v>0</v>
      </c>
      <c r="Q59" s="18">
        <f>SUM(D59,G59,J59,M59)</f>
        <v>0</v>
      </c>
      <c r="R59" s="19" t="str">
        <f>IF(P59&lt;0.001,"",Y59*P59)</f>
        <v/>
      </c>
      <c r="V59" t="str">
        <v>.</v>
      </c>
      <c r="X59" s="5">
        <f>IF(ISBLANK(U59),T59,U59)</f>
        <v>0</v>
      </c>
      <c r="AL59" s="5">
        <f>B59</f>
        <v>0</v>
      </c>
      <c r="AN59" s="1">
        <f>IF(ISBLANK(Z59),AA59,(AA59*Z59))</f>
        <v>0</v>
      </c>
      <c r="AO59" s="1">
        <f>IF(AN14=0,0,(AN59/AN14)*AO14)</f>
        <v>0</v>
      </c>
      <c r="AP59" s="21">
        <f>IF(AN14=0,0,IF(ISBLANK(Z59),0,(Z59/AN14)*AO14))</f>
        <v>0</v>
      </c>
      <c r="AQ59" s="1">
        <f>IF(ISBLANK(AC59),AD59,(AD59*AC59))</f>
        <v>0</v>
      </c>
      <c r="AR59" s="1">
        <f>IF(AQ14=0,0,(AQ59/AQ14)*AR14)</f>
        <v>0</v>
      </c>
      <c r="AS59" s="21">
        <f>IF(AQ14=0,0,IF(ISBLANK(AC59),0,(AC59/AQ14)*AR14))</f>
        <v>0</v>
      </c>
      <c r="AT59" s="1">
        <f>IF(ISBLANK(AF59),AG59,(AG59*AF59))</f>
        <v>0</v>
      </c>
      <c r="AU59" s="1">
        <f>IF(AT14=0,0,(AT59/AT14)*AU14)</f>
        <v>0</v>
      </c>
      <c r="AV59" s="21">
        <f>IF(AT14=0,0,IF(ISBLANK(AF59),0,(AF59/AT14)*AU14))</f>
        <v>0</v>
      </c>
      <c r="AW59" s="1">
        <f>IF(ISBLANK(AI59),AJ59,(AJ59*AI59))</f>
        <v>0</v>
      </c>
      <c r="AX59" s="1">
        <f>IF(AW14=0,0,(AW59/AW14)*AX14)</f>
        <v>0</v>
      </c>
      <c r="AY59" s="21">
        <f>IF(AW14=0,0,IF(ISBLANK(AI59),0,(AI59/AW14)*AX14))</f>
        <v>0</v>
      </c>
    </row>
    <row r="60" ht="15.75" customHeight="1">
      <c r="B60" s="5">
        <f>X60</f>
        <v>0</v>
      </c>
      <c r="D60" s="18">
        <f>IF(ISBLANK(Z60),0,(Z60/B7)*P7)</f>
        <v>0</v>
      </c>
      <c r="E60" s="11">
        <f>AB60</f>
        <v>0</v>
      </c>
      <c r="F60" s="3">
        <f>IF(ISBLANK(B7),0,IF(B7=0,0,(AN60/B7)*P7))</f>
        <v>0</v>
      </c>
      <c r="G60" s="18">
        <f>IF(ISBLANK(AC60),0,(AC60/B7)*P7)</f>
        <v>0</v>
      </c>
      <c r="H60" s="11">
        <f>AE60</f>
        <v>0</v>
      </c>
      <c r="I60" s="3">
        <f>IF(ISBLANK(B7),0,IF(B7=0,0,(AQ60/B7)*P7))</f>
        <v>0</v>
      </c>
      <c r="J60" s="18">
        <f>IF(ISBLANK(AF60),0,(AF60/B7)*P7)</f>
        <v>0</v>
      </c>
      <c r="K60" s="11">
        <f>AH60</f>
        <v>0</v>
      </c>
      <c r="L60" s="3">
        <f>IF(ISBLANK(B7),0,IF(B7=0,0,(AT60/B7)*P7))</f>
        <v>0</v>
      </c>
      <c r="M60" s="18">
        <f>IF(ISBLANK(AI60),0,(AI60/B7)*P7)</f>
        <v>0</v>
      </c>
      <c r="N60" s="11">
        <f>AK60</f>
        <v>0</v>
      </c>
      <c r="O60" s="3">
        <f>IF(ISBLANK(B7),0,IF(B7=0,0,(AW60/B7)*P7))</f>
        <v>0</v>
      </c>
      <c r="P60" s="3">
        <f>SUM(F60,I60,L60,O60)</f>
        <v>0</v>
      </c>
      <c r="Q60" s="18">
        <f>SUM(D60,G60,J60,M60)</f>
        <v>0</v>
      </c>
      <c r="R60" s="19" t="str">
        <f>IF(P60&lt;0.001,"",Y60*P60)</f>
        <v/>
      </c>
      <c r="V60" t="str">
        <v>.</v>
      </c>
      <c r="X60" s="5">
        <f>IF(ISBLANK(U60),T60,U60)</f>
        <v>0</v>
      </c>
      <c r="AL60" s="5">
        <f>B60</f>
        <v>0</v>
      </c>
      <c r="AN60" s="1">
        <f>IF(ISBLANK(Z60),AA60,(AA60*Z60))</f>
        <v>0</v>
      </c>
      <c r="AO60" s="1">
        <f>IF(AN14=0,0,(AN60/AN14)*AO14)</f>
        <v>0</v>
      </c>
      <c r="AP60" s="21">
        <f>IF(AN14=0,0,IF(ISBLANK(Z60),0,(Z60/AN14)*AO14))</f>
        <v>0</v>
      </c>
      <c r="AQ60" s="1">
        <f>IF(ISBLANK(AC60),AD60,(AD60*AC60))</f>
        <v>0</v>
      </c>
      <c r="AR60" s="1">
        <f>IF(AQ14=0,0,(AQ60/AQ14)*AR14)</f>
        <v>0</v>
      </c>
      <c r="AS60" s="21">
        <f>IF(AQ14=0,0,IF(ISBLANK(AC60),0,(AC60/AQ14)*AR14))</f>
        <v>0</v>
      </c>
      <c r="AT60" s="1">
        <f>IF(ISBLANK(AF60),AG60,(AG60*AF60))</f>
        <v>0</v>
      </c>
      <c r="AU60" s="1">
        <f>IF(AT14=0,0,(AT60/AT14)*AU14)</f>
        <v>0</v>
      </c>
      <c r="AV60" s="21">
        <f>IF(AT14=0,0,IF(ISBLANK(AF60),0,(AF60/AT14)*AU14))</f>
        <v>0</v>
      </c>
      <c r="AW60" s="1">
        <f>IF(ISBLANK(AI60),AJ60,(AJ60*AI60))</f>
        <v>0</v>
      </c>
      <c r="AX60" s="1">
        <f>IF(AW14=0,0,(AW60/AW14)*AX14)</f>
        <v>0</v>
      </c>
      <c r="AY60" s="21">
        <f>IF(AW14=0,0,IF(ISBLANK(AI60),0,(AI60/AW14)*AX14))</f>
        <v>0</v>
      </c>
    </row>
    <row r="61" ht="15.75" customHeight="1">
      <c r="B61" s="5">
        <f>X61</f>
        <v>0</v>
      </c>
      <c r="D61" s="18">
        <f>IF(ISBLANK(Z61),0,(Z61/B7)*P7)</f>
        <v>0</v>
      </c>
      <c r="E61" s="11">
        <f>AB61</f>
        <v>0</v>
      </c>
      <c r="F61" s="3">
        <f>IF(ISBLANK(B7),0,IF(B7=0,0,(AN61/B7)*P7))</f>
        <v>0</v>
      </c>
      <c r="G61" s="18">
        <f>IF(ISBLANK(AC61),0,(AC61/B7)*P7)</f>
        <v>0</v>
      </c>
      <c r="H61" s="11">
        <f>AE61</f>
        <v>0</v>
      </c>
      <c r="I61" s="3">
        <f>IF(ISBLANK(B7),0,IF(B7=0,0,(AQ61/B7)*P7))</f>
        <v>0</v>
      </c>
      <c r="J61" s="18">
        <f>IF(ISBLANK(AF61),0,(AF61/B7)*P7)</f>
        <v>0</v>
      </c>
      <c r="K61" s="11">
        <f>AH61</f>
        <v>0</v>
      </c>
      <c r="L61" s="3">
        <f>IF(ISBLANK(B7),0,IF(B7=0,0,(AT61/B7)*P7))</f>
        <v>0</v>
      </c>
      <c r="M61" s="18">
        <f>IF(ISBLANK(AI61),0,(AI61/B7)*P7)</f>
        <v>0</v>
      </c>
      <c r="N61" s="11">
        <f>AK61</f>
        <v>0</v>
      </c>
      <c r="O61" s="3">
        <f>IF(ISBLANK(B7),0,IF(B7=0,0,(AW61/B7)*P7))</f>
        <v>0</v>
      </c>
      <c r="P61" s="3">
        <f>SUM(F61,I61,L61,O61)</f>
        <v>0</v>
      </c>
      <c r="Q61" s="18">
        <f>SUM(D61,G61,J61,M61)</f>
        <v>0</v>
      </c>
      <c r="R61" s="19" t="str">
        <f>IF(P61&lt;0.001,"",Y61*P61)</f>
        <v/>
      </c>
      <c r="V61" t="str">
        <v>.</v>
      </c>
      <c r="X61" s="5">
        <f>IF(ISBLANK(U61),T61,U61)</f>
        <v>0</v>
      </c>
      <c r="AL61" s="5">
        <f>B61</f>
        <v>0</v>
      </c>
      <c r="AN61" s="1">
        <f>IF(ISBLANK(Z61),AA61,(AA61*Z61))</f>
        <v>0</v>
      </c>
      <c r="AO61" s="1">
        <f>IF(AN14=0,0,(AN61/AN14)*AO14)</f>
        <v>0</v>
      </c>
      <c r="AP61" s="21">
        <f>IF(AN14=0,0,IF(ISBLANK(Z61),0,(Z61/AN14)*AO14))</f>
        <v>0</v>
      </c>
      <c r="AQ61" s="1">
        <f>IF(ISBLANK(AC61),AD61,(AD61*AC61))</f>
        <v>0</v>
      </c>
      <c r="AR61" s="1">
        <f>IF(AQ14=0,0,(AQ61/AQ14)*AR14)</f>
        <v>0</v>
      </c>
      <c r="AS61" s="21">
        <f>IF(AQ14=0,0,IF(ISBLANK(AC61),0,(AC61/AQ14)*AR14))</f>
        <v>0</v>
      </c>
      <c r="AT61" s="1">
        <f>IF(ISBLANK(AF61),AG61,(AG61*AF61))</f>
        <v>0</v>
      </c>
      <c r="AU61" s="1">
        <f>IF(AT14=0,0,(AT61/AT14)*AU14)</f>
        <v>0</v>
      </c>
      <c r="AV61" s="21">
        <f>IF(AT14=0,0,IF(ISBLANK(AF61),0,(AF61/AT14)*AU14))</f>
        <v>0</v>
      </c>
      <c r="AW61" s="1">
        <f>IF(ISBLANK(AI61),AJ61,(AJ61*AI61))</f>
        <v>0</v>
      </c>
      <c r="AX61" s="1">
        <f>IF(AW14=0,0,(AW61/AW14)*AX14)</f>
        <v>0</v>
      </c>
      <c r="AY61" s="21">
        <f>IF(AW14=0,0,IF(ISBLANK(AI61),0,(AI61/AW14)*AX14))</f>
        <v>0</v>
      </c>
    </row>
    <row r="62" ht="15.75" customHeight="1">
      <c r="B62" s="5">
        <f>X62</f>
        <v>0</v>
      </c>
      <c r="D62" s="18">
        <f>IF(ISBLANK(Z62),0,(Z62/B7)*P7)</f>
        <v>0</v>
      </c>
      <c r="E62" s="11">
        <f>AB62</f>
        <v>0</v>
      </c>
      <c r="F62" s="3">
        <f>IF(ISBLANK(B7),0,IF(B7=0,0,(AN62/B7)*P7))</f>
        <v>0</v>
      </c>
      <c r="G62" s="18">
        <f>IF(ISBLANK(AC62),0,(AC62/B7)*P7)</f>
        <v>0</v>
      </c>
      <c r="H62" s="11">
        <f>AE62</f>
        <v>0</v>
      </c>
      <c r="I62" s="3">
        <f>IF(ISBLANK(B7),0,IF(B7=0,0,(AQ62/B7)*P7))</f>
        <v>0</v>
      </c>
      <c r="J62" s="18">
        <f>IF(ISBLANK(AF62),0,(AF62/B7)*P7)</f>
        <v>0</v>
      </c>
      <c r="K62" s="11">
        <f>AH62</f>
        <v>0</v>
      </c>
      <c r="L62" s="3">
        <f>IF(ISBLANK(B7),0,IF(B7=0,0,(AT62/B7)*P7))</f>
        <v>0</v>
      </c>
      <c r="M62" s="18">
        <f>IF(ISBLANK(AI62),0,(AI62/B7)*P7)</f>
        <v>0</v>
      </c>
      <c r="N62" s="11">
        <f>AK62</f>
        <v>0</v>
      </c>
      <c r="O62" s="3">
        <f>IF(ISBLANK(B7),0,IF(B7=0,0,(AW62/B7)*P7))</f>
        <v>0</v>
      </c>
      <c r="P62" s="3">
        <f>SUM(F62,I62,L62,O62)</f>
        <v>0</v>
      </c>
      <c r="Q62" s="18">
        <f>SUM(D62,G62,J62,M62)</f>
        <v>0</v>
      </c>
      <c r="R62" s="19" t="str">
        <f>IF(P62&lt;0.001,"",Y62*P62)</f>
        <v/>
      </c>
      <c r="V62" t="str">
        <v>.</v>
      </c>
      <c r="X62" s="5">
        <f>IF(ISBLANK(U62),T62,U62)</f>
        <v>0</v>
      </c>
      <c r="AL62" s="5">
        <f>B62</f>
        <v>0</v>
      </c>
      <c r="AN62" s="1">
        <f>IF(ISBLANK(Z62),AA62,(AA62*Z62))</f>
        <v>0</v>
      </c>
      <c r="AO62" s="1">
        <f>IF(AN14=0,0,(AN62/AN14)*AO14)</f>
        <v>0</v>
      </c>
      <c r="AP62" s="21">
        <f>IF(AN14=0,0,IF(ISBLANK(Z62),0,(Z62/AN14)*AO14))</f>
        <v>0</v>
      </c>
      <c r="AQ62" s="1">
        <f>IF(ISBLANK(AC62),AD62,(AD62*AC62))</f>
        <v>0</v>
      </c>
      <c r="AR62" s="1">
        <f>IF(AQ14=0,0,(AQ62/AQ14)*AR14)</f>
        <v>0</v>
      </c>
      <c r="AS62" s="21">
        <f>IF(AQ14=0,0,IF(ISBLANK(AC62),0,(AC62/AQ14)*AR14))</f>
        <v>0</v>
      </c>
      <c r="AT62" s="1">
        <f>IF(ISBLANK(AF62),AG62,(AG62*AF62))</f>
        <v>0</v>
      </c>
      <c r="AU62" s="1">
        <f>IF(AT14=0,0,(AT62/AT14)*AU14)</f>
        <v>0</v>
      </c>
      <c r="AV62" s="21">
        <f>IF(AT14=0,0,IF(ISBLANK(AF62),0,(AF62/AT14)*AU14))</f>
        <v>0</v>
      </c>
      <c r="AW62" s="1">
        <f>IF(ISBLANK(AI62),AJ62,(AJ62*AI62))</f>
        <v>0</v>
      </c>
      <c r="AX62" s="1">
        <f>IF(AW14=0,0,(AW62/AW14)*AX14)</f>
        <v>0</v>
      </c>
      <c r="AY62" s="21">
        <f>IF(AW14=0,0,IF(ISBLANK(AI62),0,(AI62/AW14)*AX14))</f>
        <v>0</v>
      </c>
    </row>
    <row r="63" ht="15.75" customHeight="1">
      <c r="B63" s="5">
        <f>X63</f>
        <v>0</v>
      </c>
      <c r="D63" s="18">
        <f>IF(ISBLANK(Z63),0,(Z63/B7)*P7)</f>
        <v>0</v>
      </c>
      <c r="E63" s="11">
        <f>AB63</f>
        <v>0</v>
      </c>
      <c r="F63" s="3">
        <f>IF(ISBLANK(B7),0,IF(B7=0,0,(AN63/B7)*P7))</f>
        <v>0</v>
      </c>
      <c r="G63" s="18">
        <f>IF(ISBLANK(AC63),0,(AC63/B7)*P7)</f>
        <v>0</v>
      </c>
      <c r="H63" s="11">
        <f>AE63</f>
        <v>0</v>
      </c>
      <c r="I63" s="3">
        <f>IF(ISBLANK(B7),0,IF(B7=0,0,(AQ63/B7)*P7))</f>
        <v>0</v>
      </c>
      <c r="J63" s="18">
        <f>IF(ISBLANK(AF63),0,(AF63/B7)*P7)</f>
        <v>0</v>
      </c>
      <c r="K63" s="11">
        <f>AH63</f>
        <v>0</v>
      </c>
      <c r="L63" s="3">
        <f>IF(ISBLANK(B7),0,IF(B7=0,0,(AT63/B7)*P7))</f>
        <v>0</v>
      </c>
      <c r="M63" s="18">
        <f>IF(ISBLANK(AI63),0,(AI63/B7)*P7)</f>
        <v>0</v>
      </c>
      <c r="N63" s="11">
        <f>AK63</f>
        <v>0</v>
      </c>
      <c r="O63" s="3">
        <f>IF(ISBLANK(B7),0,IF(B7=0,0,(AW63/B7)*P7))</f>
        <v>0</v>
      </c>
      <c r="P63" s="3">
        <f>SUM(F63,I63,L63,O63)</f>
        <v>0</v>
      </c>
      <c r="Q63" s="18">
        <f>SUM(D63,G63,J63,M63)</f>
        <v>0</v>
      </c>
      <c r="R63" s="19" t="str">
        <f>IF(P63&lt;0.001,"",Y63*P63)</f>
        <v/>
      </c>
      <c r="V63" t="str">
        <v>.</v>
      </c>
      <c r="X63" s="5">
        <f>IF(ISBLANK(U63),T63,U63)</f>
        <v>0</v>
      </c>
      <c r="AL63" s="5">
        <f>B63</f>
        <v>0</v>
      </c>
      <c r="AN63" s="1">
        <f>IF(ISBLANK(Z63),AA63,(AA63*Z63))</f>
        <v>0</v>
      </c>
      <c r="AO63" s="1">
        <f>IF(AN14=0,0,(AN63/AN14)*AO14)</f>
        <v>0</v>
      </c>
      <c r="AP63" s="21">
        <f>IF(AN14=0,0,IF(ISBLANK(Z63),0,(Z63/AN14)*AO14))</f>
        <v>0</v>
      </c>
      <c r="AQ63" s="1">
        <f>IF(ISBLANK(AC63),AD63,(AD63*AC63))</f>
        <v>0</v>
      </c>
      <c r="AR63" s="1">
        <f>IF(AQ14=0,0,(AQ63/AQ14)*AR14)</f>
        <v>0</v>
      </c>
      <c r="AS63" s="21">
        <f>IF(AQ14=0,0,IF(ISBLANK(AC63),0,(AC63/AQ14)*AR14))</f>
        <v>0</v>
      </c>
      <c r="AT63" s="1">
        <f>IF(ISBLANK(AF63),AG63,(AG63*AF63))</f>
        <v>0</v>
      </c>
      <c r="AU63" s="1">
        <f>IF(AT14=0,0,(AT63/AT14)*AU14)</f>
        <v>0</v>
      </c>
      <c r="AV63" s="21">
        <f>IF(AT14=0,0,IF(ISBLANK(AF63),0,(AF63/AT14)*AU14))</f>
        <v>0</v>
      </c>
      <c r="AW63" s="1">
        <f>IF(ISBLANK(AI63),AJ63,(AJ63*AI63))</f>
        <v>0</v>
      </c>
      <c r="AX63" s="1">
        <f>IF(AW14=0,0,(AW63/AW14)*AX14)</f>
        <v>0</v>
      </c>
      <c r="AY63" s="21">
        <f>IF(AW14=0,0,IF(ISBLANK(AI63),0,(AI63/AW14)*AX14))</f>
        <v>0</v>
      </c>
    </row>
    <row r="64" ht="16.5" customHeight="1">
      <c r="B64" s="5">
        <f>X64</f>
        <v>0</v>
      </c>
      <c r="D64" s="18">
        <f>IF(ISBLANK(Z64),0,(Z64/B7)*P7)</f>
        <v>0</v>
      </c>
      <c r="E64" s="11">
        <f>AB64</f>
        <v>0</v>
      </c>
      <c r="F64" s="3">
        <f>IF(ISBLANK(B7),0,IF(B7=0,0,(AN64/B7)*P7))</f>
        <v>0</v>
      </c>
      <c r="G64" s="18">
        <f>IF(ISBLANK(AC64),0,(AC64/B7)*P7)</f>
        <v>0</v>
      </c>
      <c r="H64" s="11">
        <f>AE64</f>
        <v>0</v>
      </c>
      <c r="I64" s="3">
        <f>IF(ISBLANK(B7),0,IF(B7=0,0,(AQ64/B7)*P7))</f>
        <v>0</v>
      </c>
      <c r="J64" s="18">
        <f>IF(ISBLANK(AF64),0,(AF64/B7)*P7)</f>
        <v>0</v>
      </c>
      <c r="K64" s="11">
        <f>AH64</f>
        <v>0</v>
      </c>
      <c r="L64" s="3">
        <f>IF(ISBLANK(B7),0,IF(B7=0,0,(AT64/B7)*P7))</f>
        <v>0</v>
      </c>
      <c r="M64" s="18">
        <f>IF(ISBLANK(AI64),0,(AI64/B7)*P7)</f>
        <v>0</v>
      </c>
      <c r="N64" s="11">
        <f>AK64</f>
        <v>0</v>
      </c>
      <c r="O64" s="3">
        <f>IF(ISBLANK(B7),0,IF(B7=0,0,(AW64/B7)*P7))</f>
        <v>0</v>
      </c>
      <c r="P64" s="3">
        <f>SUM(F64,I64,L64,O64)</f>
        <v>0</v>
      </c>
      <c r="Q64" s="18">
        <f>SUM(D64,G64,J64,M64)</f>
        <v>0</v>
      </c>
      <c r="R64" s="19" t="str">
        <f>IF(P64&lt;0.001,"",Y64*P64)</f>
        <v/>
      </c>
      <c r="V64" t="str">
        <v>.</v>
      </c>
      <c r="X64" s="5">
        <f>IF(ISBLANK(U64),T64,U64)</f>
        <v>0</v>
      </c>
      <c r="AL64" s="5">
        <f>B64</f>
        <v>0</v>
      </c>
      <c r="AN64" s="1">
        <f>IF(ISBLANK(Z64),AA64,(AA64*Z64))</f>
        <v>0</v>
      </c>
      <c r="AO64" s="1">
        <f>IF(AN14=0,0,(AN64/AN14)*AO14)</f>
        <v>0</v>
      </c>
      <c r="AP64" s="21">
        <f>IF(AN14=0,0,IF(ISBLANK(Z64),0,(Z64/AN14)*AO14))</f>
        <v>0</v>
      </c>
      <c r="AQ64" s="1">
        <f>IF(ISBLANK(AC64),AD64,(AD64*AC64))</f>
        <v>0</v>
      </c>
      <c r="AR64" s="1">
        <f>IF(AQ14=0,0,(AQ64/AQ14)*AR14)</f>
        <v>0</v>
      </c>
      <c r="AS64" s="21">
        <f>IF(AQ14=0,0,IF(ISBLANK(AC64),0,(AC64/AQ14)*AR14))</f>
        <v>0</v>
      </c>
      <c r="AT64" s="1">
        <f>IF(ISBLANK(AF64),AG64,(AG64*AF64))</f>
        <v>0</v>
      </c>
      <c r="AU64" s="1">
        <f>IF(AT14=0,0,(AT64/AT14)*AU14)</f>
        <v>0</v>
      </c>
      <c r="AV64" s="21">
        <f>IF(AT14=0,0,IF(ISBLANK(AF64),0,(AF64/AT14)*AU14))</f>
        <v>0</v>
      </c>
      <c r="AW64" s="1">
        <f>IF(ISBLANK(AI64),AJ64,(AJ64*AI64))</f>
        <v>0</v>
      </c>
      <c r="AX64" s="1">
        <f>IF(AW14=0,0,(AW64/AW14)*AX14)</f>
        <v>0</v>
      </c>
      <c r="AY64" s="21">
        <f>IF(AW14=0,0,IF(ISBLANK(AI64),0,(AI64/AW14)*AX14))</f>
        <v>0</v>
      </c>
    </row>
    <row r="65" ht="14.25" customHeight="1">
      <c r="F65" s="3">
        <f>SUM(F15:F64)</f>
        <v>0.25</v>
      </c>
      <c r="I65" s="3">
        <f>SUM(I15:I64)</f>
        <v>2.25</v>
      </c>
      <c r="L65" s="3">
        <f>SUM(L15:L64)</f>
        <v>0.625</v>
      </c>
      <c r="O65" s="3">
        <f>SUM(O15:O64)</f>
        <v>0</v>
      </c>
      <c r="P65" s="3">
        <f>SUM(P15:P64)</f>
        <v>3.125</v>
      </c>
      <c r="R65" s="22">
        <f>SUM(R15:R64)</f>
        <v>42</v>
      </c>
      <c r="T65" t="str">
        <v xml:space="preserve">à Remplacer par </v>
      </c>
      <c r="AA65" s="1" t="str">
        <v>Exemple de formule à développer</v>
      </c>
      <c r="AN65" t="str">
        <v>Poids recette</v>
      </c>
      <c r="AQ65" t="str">
        <v>Poids recette</v>
      </c>
      <c r="AT65" t="str">
        <v>Poids recette</v>
      </c>
      <c r="AW65" t="str">
        <v>Poids recette</v>
      </c>
    </row>
    <row r="66" ht="18" customHeight="1">
      <c r="B66" t="str">
        <v>Mise en forme Joël Leboucher</v>
      </c>
      <c r="D66" t="str">
        <f>Z11</f>
        <v xml:space="preserve">❶ </v>
      </c>
      <c r="G66" t="str">
        <f>AC11</f>
        <v xml:space="preserve">❷ </v>
      </c>
      <c r="J66" t="str">
        <f>AF11</f>
        <v xml:space="preserve">❸ </v>
      </c>
      <c r="M66" t="str">
        <f>AI11</f>
        <v xml:space="preserve">❹ </v>
      </c>
      <c r="AA66" s="9">
        <f>IF(ISBLANK(Z15),AA15,Z15*AA15)+IF(ISBLANK(Z16),AA16,Z16*AA16)+IF(ISBLANK(Z17),AA17,Z17*AA17)+IF(ISBLANK(Z18),AA18,Z18*AA18)+IF(ISBLANK(Z19),AA19,Z19*AA19)+IF(ISBLANK(Z20),AA20,Z20*AA20)+IF(ISBLANK(Z21),AA21,Z21*AA21)+IF(ISBLANK(Z22),AA22,Z22*AA22)+IF(ISBLANK(Z23),AA23,Z23*AA23)+IF(ISBLANK(Z24),AA24,Z24*AA24)+IF(ISBLANK(Z25),AA25,Z25*AA25)+IF(ISBLANK(Z26),AA26,Z26*AA26)+IF(ISBLANK(Z27),AA27,Z27*AA27)+IF(ISBLANK(Z28),AA28,Z28*AA28)+IF(ISBLANK(Z29),AA29,Z29*AA29)+IF(ISBLANK(Z30),AA30,Z30*AA30)+IF(ISBLANK(Z31),AA31,Z31*AA31)+IF(ISBLANK(Z32),AA32,Z32*AA32)+IF(ISBLANK(Z33),AA33,Z33*AA33)+IF(ISBLANK(Z34),AA34,Z34*AA34)+IF(ISBLANK(Z35),AA35,Z35*AA35)+IF(ISBLANK(Z36),AA36,Z36*AA36)+IF(ISBLANK(Z37),AA37,Z37*AA37)+IF(ISBLANK(Z38),AA38,Z38*AA38)+IF(ISBLANK(Z39),AA39,Z39*AA39)+IF(ISBLANK(Z40),AA40,Z40*AA40)+IF(ISBLANK(Z41),AA41,Z41*AA41)+ IF(ISBLANK(Z42),AA42,Z42*AA42)+ IF(ISBLANK(Z43),AA43,Z43*AA43)+ IF(ISBLANK(Z44),AA44,Z44*AA44)+ IF(ISBLANK(Z45),AA45,Z45*AA45)+ IF(ISBLANK(Z46),AA46,Z46*AA46)+ IF(ISBLANK(Z47),AA47,Z47*AA47)+ IF(ISBLANK(Z48),AA48,Z48*AA48)+ IF(ISBLANK(Z49),AA49,Z49*AA49)+ IF(ISBLANK(Z50),AA50,Z50*AA50)+IF(ISBLANK(Z51),AA51,Z51*AA51)+IF(ISBLANK(Z52),AA52,Z52*AA52)+ IF(ISBLANK(Z53),AA53,Z53*AA53) +IF(ISBLANK(Z54),AA54,Z54*AA54) +IF(ISBLANK(Z55),AA55,Z55*AA55) +IF(ISBLANK(Z56),AA56,Z56*AA56) +IF(ISBLANK(Z57),AA57,Z57*AA57) +IF(ISBLANK(Z58),AA58,Z58*AA58) +IF(ISBLANK(Z59),AA59,Z59*AA59) +IF(ISBLANK(Z60),AA60,Z60*AA60) +IF(ISBLANK(Z61),AA61,Z61*AA61) +IF(ISBLANK(Z62),AA62,Z62*AA62) +IF(ISBLANK(Z63),AA63,Z63*AA63) +IF(ISBLANK(Z64),AA64,Z64*AA64)</f>
        <v>0.25</v>
      </c>
      <c r="AN66" s="1">
        <f>SUM(AN15:AN64)</f>
        <v>0.25</v>
      </c>
      <c r="AO66" s="1">
        <f>SUM(AO15:AO64)</f>
        <v>1</v>
      </c>
      <c r="AQ66" s="1">
        <f>SUM(AQ15:AQ64)</f>
        <v>2.25</v>
      </c>
      <c r="AR66" s="1">
        <f>SUM(AR15:AR64)</f>
        <v>1</v>
      </c>
      <c r="AT66" s="1">
        <f>SUM(AT15:AT64)</f>
        <v>0.625</v>
      </c>
      <c r="AU66" s="1">
        <f>SUM(AU15:AU64)</f>
        <v>1</v>
      </c>
      <c r="AW66" s="1">
        <f>SUM(AW15:AW64)</f>
        <v>0</v>
      </c>
      <c r="AX66" s="1">
        <f>SUM(AX15:AX64)</f>
        <v>0</v>
      </c>
    </row>
    <row r="67" ht="21" customHeight="1">
      <c r="T67" t="str">
        <v>par rien alors ne saisissez rien colonne U</v>
      </c>
    </row>
    <row r="68" ht="15.75" customHeight="1">
      <c r="X68" t="str">
        <f>X11</f>
        <v>Liste des Denrées</v>
      </c>
      <c r="Z68" t="str">
        <f>Z11</f>
        <v xml:space="preserve">❶ </v>
      </c>
      <c r="AA68" t="str">
        <f>AA11</f>
        <v>Préparation N°1</v>
      </c>
      <c r="AC68" t="str">
        <f>AC11</f>
        <v xml:space="preserve">❷ </v>
      </c>
      <c r="AD68" t="str">
        <f>AD11</f>
        <v>Préparation N°2</v>
      </c>
      <c r="AF68" t="str">
        <f>AF11</f>
        <v xml:space="preserve">❸ </v>
      </c>
      <c r="AG68" t="str">
        <f>AG11</f>
        <v>Garniture</v>
      </c>
      <c r="AI68" t="str">
        <f>AI11</f>
        <v xml:space="preserve">❹ </v>
      </c>
      <c r="AJ68" t="str">
        <f>AJ11</f>
        <v>Finition</v>
      </c>
      <c r="AL68" t="str">
        <f>AL11</f>
        <v>Denrées</v>
      </c>
    </row>
    <row r="69" ht="15" customHeight="1">
      <c r="B69">
        <v>10.71</v>
      </c>
      <c r="C69">
        <v>10.71</v>
      </c>
      <c r="D69">
        <v>7</v>
      </c>
      <c r="E69">
        <v>8</v>
      </c>
      <c r="F69">
        <v>10</v>
      </c>
      <c r="G69">
        <v>7</v>
      </c>
      <c r="H69">
        <v>8</v>
      </c>
      <c r="I69">
        <v>10</v>
      </c>
      <c r="J69">
        <v>7</v>
      </c>
      <c r="K69">
        <v>8</v>
      </c>
      <c r="L69">
        <v>10</v>
      </c>
      <c r="M69">
        <v>7</v>
      </c>
      <c r="N69">
        <v>8</v>
      </c>
      <c r="O69">
        <v>10</v>
      </c>
      <c r="P69">
        <v>16</v>
      </c>
      <c r="Q69">
        <v>8</v>
      </c>
      <c r="R69">
        <v>10.71</v>
      </c>
      <c r="W69">
        <v>11</v>
      </c>
      <c r="X69">
        <v>30</v>
      </c>
      <c r="Y69">
        <v>11</v>
      </c>
      <c r="Z69">
        <v>11</v>
      </c>
      <c r="AA69">
        <v>11</v>
      </c>
      <c r="AB69">
        <v>11</v>
      </c>
      <c r="AC69">
        <v>11</v>
      </c>
      <c r="AD69">
        <v>11</v>
      </c>
      <c r="AE69">
        <v>11</v>
      </c>
      <c r="AF69">
        <v>11</v>
      </c>
      <c r="AG69">
        <v>11</v>
      </c>
      <c r="AH69">
        <v>11</v>
      </c>
      <c r="AI69">
        <v>11</v>
      </c>
      <c r="AJ69">
        <v>11</v>
      </c>
      <c r="AK69">
        <v>11</v>
      </c>
      <c r="AL69">
        <v>15</v>
      </c>
      <c r="AM69">
        <v>15</v>
      </c>
      <c r="AN69">
        <v>11</v>
      </c>
      <c r="AO69">
        <v>11</v>
      </c>
      <c r="AP69">
        <v>11</v>
      </c>
      <c r="AQ69">
        <v>11</v>
      </c>
      <c r="AR69">
        <v>11</v>
      </c>
      <c r="AS69">
        <v>11</v>
      </c>
      <c r="AT69">
        <v>11</v>
      </c>
      <c r="AU69">
        <v>11</v>
      </c>
      <c r="AV69">
        <v>11</v>
      </c>
      <c r="AW69">
        <v>11</v>
      </c>
      <c r="AX69">
        <v>11</v>
      </c>
      <c r="AY69">
        <v>11</v>
      </c>
    </row>
    <row r="70" ht="21" customHeight="1"/>
    <row r="71" ht="43.5" customHeight="1">
      <c r="X71" t="str">
        <v>Récap du Mode d'emploi  de la fiche recette</v>
      </c>
      <c r="AB71" t="str">
        <v>RÉCAP Mode d'emploi</v>
      </c>
    </row>
    <row r="72" ht="18" customHeight="1"/>
    <row r="73" ht="18" customHeight="1">
      <c r="AB73" t="str">
        <v>❶ SUR LA SECONDE FEUILLE DE SAISIE GÉNÉRALE</v>
      </c>
    </row>
    <row r="74" ht="18" customHeight="1">
      <c r="X74" t="str">
        <v>à saisir</v>
      </c>
      <c r="AC74" s="1" t="str">
        <v>colonnes W à AY</v>
      </c>
    </row>
    <row r="75" ht="18" customHeight="1">
      <c r="X75" t="str">
        <v xml:space="preserve">NOM DE VOTRE PLAT </v>
      </c>
      <c r="AC75" t="str">
        <v>Nb d'unités</v>
      </c>
      <c r="AD75" t="str">
        <v>Poids Unitaire en Kg</v>
      </c>
      <c r="AE75" t="str">
        <v>Quoi Texte</v>
      </c>
    </row>
    <row r="76" ht="18" customHeight="1">
      <c r="X76" t="str">
        <v>Auteur &gt;</v>
      </c>
      <c r="Y76" t="str">
        <v>Saisissez VOTRE NOM</v>
      </c>
    </row>
    <row r="77" ht="18" customHeight="1">
      <c r="X77" t="str">
        <v>Saisissez l'intitulé des composantes de la recette</v>
      </c>
      <c r="AB77" t="str">
        <v>❷  SUR LA PREMIERE FEUILLE A IMPRIMER</v>
      </c>
    </row>
    <row r="78" ht="18" customHeight="1">
      <c r="X78" t="str">
        <v>Renommez</v>
      </c>
      <c r="Y78" t="str">
        <v>Ligne</v>
      </c>
      <c r="Z78" t="str">
        <v>Colonne</v>
      </c>
      <c r="AC78" s="1" t="str">
        <v>colonnes A à R</v>
      </c>
    </row>
    <row r="79" ht="18" customHeight="1">
      <c r="X79" t="str">
        <v>❶ Préparation N°1</v>
      </c>
      <c r="Y79">
        <f>ROW(AA11)</f>
        <v>11</v>
      </c>
      <c r="Z79" t="str">
        <f>AA10</f>
        <v>AA</v>
      </c>
      <c r="AC79" t="str">
        <v>❻ Votre référence et Quoi ?</v>
      </c>
    </row>
    <row r="80" ht="18" customHeight="1">
      <c r="X80" t="str">
        <v>❷ Préparation N°2</v>
      </c>
      <c r="Y80">
        <f>ROW(AA11)</f>
        <v>11</v>
      </c>
      <c r="Z80" t="str">
        <f>AD10</f>
        <v>AD</v>
      </c>
      <c r="AC80" s="2">
        <v>100</v>
      </c>
      <c r="AD80" s="2" t="str">
        <v>portions</v>
      </c>
    </row>
    <row r="81" ht="18" customHeight="1">
      <c r="X81" t="str">
        <v>❸ Garniture</v>
      </c>
      <c r="Y81">
        <f>ROW(AA11)</f>
        <v>11</v>
      </c>
      <c r="Z81" t="str">
        <f>AG10</f>
        <v>AG</v>
      </c>
      <c r="AC81" s="1" t="str">
        <v>❼ Dupliquer pour</v>
      </c>
    </row>
    <row r="82" ht="18" customHeight="1">
      <c r="X82" t="str">
        <v>❹ Finition</v>
      </c>
      <c r="Y82">
        <f>ROW(AA11)</f>
        <v>11</v>
      </c>
      <c r="Z82" t="str">
        <f>AJ10</f>
        <v>AJ</v>
      </c>
      <c r="AC82" s="2">
        <v>20</v>
      </c>
      <c r="AD82" s="2" t="str">
        <f>+AD80</f>
        <v>portions</v>
      </c>
    </row>
    <row r="83" ht="18" customHeight="1">
      <c r="X83" t="str">
        <v>à saisir</v>
      </c>
    </row>
    <row r="84" ht="18" customHeight="1">
      <c r="X84" t="str">
        <v>① Liste des Denrées</v>
      </c>
      <c r="Y84" t="str">
        <v>colonne &gt;</v>
      </c>
      <c r="Z84" t="str">
        <f>T6</f>
        <v>T</v>
      </c>
    </row>
    <row r="85" ht="18" customHeight="1">
      <c r="X85" t="str">
        <v>② Code produit (facultatif)</v>
      </c>
      <c r="Y85" t="str">
        <v>colonne &gt;</v>
      </c>
      <c r="Z85" t="str">
        <f>W10</f>
        <v>W</v>
      </c>
    </row>
    <row r="86" ht="18" customHeight="1">
      <c r="X86" t="str">
        <v>③ Poids Unitaire en Kg</v>
      </c>
    </row>
    <row r="87" ht="18" customHeight="1">
      <c r="X87" t="str">
        <v>④ Nb d'unités</v>
      </c>
    </row>
    <row r="88" ht="18" customHeight="1">
      <c r="X88" t="str">
        <v>⑤ Quoi Texte</v>
      </c>
    </row>
    <row r="89" ht="18" customHeight="1">
      <c r="X89" t="str">
        <v>Exemple</v>
      </c>
    </row>
    <row r="90" ht="18" customHeight="1">
      <c r="X90" t="str">
        <v>④</v>
      </c>
      <c r="Y90" t="str">
        <v>③</v>
      </c>
      <c r="Z90" t="str">
        <v>⑤</v>
      </c>
    </row>
    <row r="91" ht="18" customHeight="1">
      <c r="X91" t="str">
        <v>Nb d'unités</v>
      </c>
      <c r="Y91" t="str">
        <v>Poids Unitaire en Kg</v>
      </c>
      <c r="Z91" t="str">
        <v>Quoi Texte</v>
      </c>
    </row>
    <row r="92" ht="18" customHeight="1"/>
    <row r="93" ht="18" customHeight="1">
      <c r="X93" t="str">
        <v>œufs liquides</v>
      </c>
    </row>
    <row r="94" ht="18" customHeight="1">
      <c r="Y94" s="11">
        <v>0.15</v>
      </c>
    </row>
    <row r="95" ht="18" customHeight="1">
      <c r="X95" t="str">
        <v>jaunes d'œufs</v>
      </c>
    </row>
    <row r="96" ht="18" customHeight="1">
      <c r="X96" s="12">
        <v>3</v>
      </c>
      <c r="Y96" s="11">
        <v>0.02</v>
      </c>
      <c r="Z96" s="11" t="str">
        <v>jaunes</v>
      </c>
    </row>
    <row r="97" ht="18" customHeight="1">
      <c r="X97" t="str">
        <v>œufs coquille</v>
      </c>
    </row>
    <row r="98" ht="18" customHeight="1">
      <c r="X98" s="12">
        <v>5</v>
      </c>
      <c r="Z98" s="11" t="str">
        <v>œufs</v>
      </c>
    </row>
    <row r="99" ht="18" customHeight="1">
      <c r="Y99" t="str">
        <v>Ligne</v>
      </c>
      <c r="Z99" t="str">
        <v>Colonne</v>
      </c>
    </row>
    <row r="100" ht="18" customHeight="1">
      <c r="X100" t="str">
        <v>❺ Poids Auteur</v>
      </c>
      <c r="Y100">
        <f>ROW(B9)</f>
        <v>9</v>
      </c>
      <c r="Z100" t="str">
        <f>B2</f>
        <v>B</v>
      </c>
    </row>
    <row r="101" ht="18" customHeight="1">
      <c r="X101" t="str">
        <v>❻ Votre référence et Quoi ?</v>
      </c>
      <c r="Y101">
        <f>ROW(B7)</f>
        <v>7</v>
      </c>
      <c r="Z101" t="str">
        <f>B2</f>
        <v>B</v>
      </c>
    </row>
    <row r="102" ht="18" customHeight="1">
      <c r="X102" t="str">
        <v>soit vous saisissez le total ❺ dans la cellule ❻ ou mettez les 2 cellules en liaison en liaison  =</v>
      </c>
    </row>
    <row r="103" ht="18" customHeight="1"/>
    <row r="104" ht="18" customHeight="1"/>
    <row r="105" ht="18" customHeight="1">
      <c r="X105" s="9">
        <v>9.75</v>
      </c>
      <c r="Y105" s="2" t="str">
        <v>Kg</v>
      </c>
    </row>
    <row r="106" ht="18" customHeight="1">
      <c r="X106" t="str">
        <v>soit vous faites le choix de dupliquer la recette à partir d'une denrée Exemple poids de farine</v>
      </c>
    </row>
    <row r="107" ht="18" customHeight="1"/>
    <row r="108" ht="18" customHeight="1">
      <c r="X108" t="str">
        <v>soit vous faites le choix de dupliquer la recette à partir d'un nombre de couverts de portions de plaques ou autre</v>
      </c>
    </row>
    <row r="109" ht="18" customHeight="1"/>
    <row r="110" ht="18" customHeight="1">
      <c r="X110" s="2">
        <v>16</v>
      </c>
      <c r="Y110" s="2" t="str">
        <v>Portions</v>
      </c>
    </row>
    <row r="111" ht="18" customHeight="1">
      <c r="X111" t="str">
        <v>Vos références : Exemple</v>
      </c>
    </row>
    <row r="112" ht="18" customHeight="1">
      <c r="X112" s="2">
        <v>2</v>
      </c>
      <c r="Y112" s="2" t="str">
        <v>grilles 60X40</v>
      </c>
    </row>
    <row r="113" ht="18" customHeight="1">
      <c r="X113" s="2">
        <v>24</v>
      </c>
      <c r="Y113" s="2" t="str">
        <v>Macarons</v>
      </c>
    </row>
    <row r="114" ht="18" customHeight="1">
      <c r="X114" t="str">
        <v>Quoi  cuillères à café = C à C- cuillère potage = C à P - œufs -blancs - jaunes - pincées - sachets - grappes etc…</v>
      </c>
    </row>
    <row r="115" ht="18" customHeight="1"/>
    <row r="116" ht="18" customHeight="1"/>
    <row r="117" ht="18" customHeight="1">
      <c r="X117" s="1" t="str">
        <v>❼  à Dupliquer pour</v>
      </c>
    </row>
    <row r="118" ht="18" customHeight="1">
      <c r="X118" t="str">
        <v>a vous de saisir ce que vous voulez</v>
      </c>
    </row>
    <row r="119" ht="18" customHeight="1">
      <c r="X119" t="str">
        <v>vous avez une  Aide à la décision</v>
      </c>
    </row>
    <row r="120" ht="18" customHeight="1">
      <c r="X120" t="str">
        <v>Nb de portions</v>
      </c>
      <c r="Y120" t="str">
        <v xml:space="preserve">Poids portion </v>
      </c>
      <c r="Z120" t="str">
        <v>Total</v>
      </c>
    </row>
    <row r="121" ht="18" customHeight="1">
      <c r="X121" s="2">
        <v>150</v>
      </c>
      <c r="Y121" s="15">
        <v>0.25</v>
      </c>
      <c r="Z121" s="9">
        <f>Y121*X121</f>
        <v>37.5</v>
      </c>
    </row>
    <row r="122" ht="18" customHeight="1">
      <c r="Z122" s="1" t="str">
        <v>saisissez le total dans la cellule  ❼</v>
      </c>
    </row>
    <row r="123" ht="18" customHeight="1">
      <c r="X123" t="str">
        <v>Actualisez vos PRIX</v>
      </c>
      <c r="Y123" t="str">
        <v>Ligne</v>
      </c>
      <c r="Z123" t="str">
        <v>Colonne</v>
      </c>
    </row>
    <row r="124" ht="18" customHeight="1">
      <c r="Y124">
        <f>ROW(Y13)</f>
        <v>13</v>
      </c>
      <c r="Z124" t="str">
        <f>+Y10</f>
        <v>Y</v>
      </c>
    </row>
    <row r="125" ht="18" customHeight="1">
      <c r="X125" t="str">
        <v>⑥ Prix U HT</v>
      </c>
      <c r="Y125" s="5">
        <v>16.8</v>
      </c>
    </row>
    <row r="126" ht="18" customHeight="1">
      <c r="X126" t="str">
        <v>Nous sommes le :</v>
      </c>
      <c r="Y126" s="13">
        <f>TODAY()</f>
        <v>44595</v>
      </c>
    </row>
    <row r="127" ht="18" customHeight="1">
      <c r="X127" t="str">
        <v>EN OPTION vous pouvez obtenir le Poids recette pour 1 Kg fini</v>
      </c>
      <c r="Y127" t="str">
        <v>Ligne</v>
      </c>
      <c r="Z127" t="str">
        <v>Colonne</v>
      </c>
    </row>
    <row r="128" ht="18" customHeight="1">
      <c r="Y128">
        <f>ROW(AO14)</f>
        <v>14</v>
      </c>
      <c r="Z128" t="str">
        <f>AO10</f>
        <v>AO</v>
      </c>
    </row>
    <row r="129" ht="18" customHeight="1">
      <c r="X129" t="str">
        <v>Mais rien ne vous empêche de saisir une autre valeur dans les cellules fond jaune</v>
      </c>
      <c r="Y129">
        <f>ROW(AO14)</f>
        <v>14</v>
      </c>
      <c r="Z129" t="str">
        <f>AR10</f>
        <v>AR</v>
      </c>
    </row>
    <row r="130" ht="18" customHeight="1">
      <c r="Y130">
        <f>ROW(AO14)</f>
        <v>14</v>
      </c>
      <c r="Z130" t="str">
        <f>AU10</f>
        <v>AU</v>
      </c>
    </row>
    <row r="131" ht="18" customHeight="1">
      <c r="Y131">
        <f>ROW(AO14)</f>
        <v>14</v>
      </c>
      <c r="Z131" t="str">
        <f>AX10</f>
        <v>AX</v>
      </c>
    </row>
    <row r="132" ht="18" customHeight="1">
      <c r="Y132" s="3">
        <v>2.7</v>
      </c>
    </row>
    <row r="133" ht="18" customHeight="1">
      <c r="X133" t="str">
        <v>Eh voila c'est pas bien compliqué . A vous de faire évoluer ce document et d'en faire profiter vos collègues ou amis</v>
      </c>
    </row>
    <row r="134" ht="18" customHeight="1"/>
    <row r="135" ht="18" customHeight="1">
      <c r="X135">
        <v>30</v>
      </c>
      <c r="Y135">
        <v>11</v>
      </c>
      <c r="Z135">
        <v>11</v>
      </c>
    </row>
    <row r="136">
      <c r="AY136" t="str">
        <v>Fin</v>
      </c>
    </row>
  </sheetData>
  <mergeCells count="136">
    <mergeCell ref="P4:Q4"/>
    <mergeCell ref="A5:A69"/>
    <mergeCell ref="G7:I7"/>
    <mergeCell ref="P10:R10"/>
    <mergeCell ref="D11:F12"/>
    <mergeCell ref="G11:I12"/>
    <mergeCell ref="J11:L12"/>
    <mergeCell ref="M11:O12"/>
    <mergeCell ref="J13:J14"/>
    <mergeCell ref="K13:K14"/>
    <mergeCell ref="D13:D14"/>
    <mergeCell ref="E13:E14"/>
    <mergeCell ref="F13:F14"/>
    <mergeCell ref="G13:G14"/>
    <mergeCell ref="H13:H14"/>
    <mergeCell ref="I13:I14"/>
    <mergeCell ref="B66:C67"/>
    <mergeCell ref="D66:F67"/>
    <mergeCell ref="G66:G67"/>
    <mergeCell ref="J66:J67"/>
    <mergeCell ref="M66:M67"/>
    <mergeCell ref="AA11:AB11"/>
    <mergeCell ref="AD11:AE11"/>
    <mergeCell ref="AG11:AH11"/>
    <mergeCell ref="L13:L14"/>
    <mergeCell ref="M13:M14"/>
    <mergeCell ref="N13:N14"/>
    <mergeCell ref="O13:O14"/>
    <mergeCell ref="W13:W14"/>
    <mergeCell ref="Y13:Y14"/>
    <mergeCell ref="AA13:AA14"/>
    <mergeCell ref="AB13:AB14"/>
    <mergeCell ref="AC13:AC14"/>
    <mergeCell ref="AD13:AD14"/>
    <mergeCell ref="AE13:AE14"/>
    <mergeCell ref="AQ11:AS11"/>
    <mergeCell ref="AT11:AV11"/>
    <mergeCell ref="AW11:AY11"/>
    <mergeCell ref="AL12:AM12"/>
    <mergeCell ref="AJ11:AK11"/>
    <mergeCell ref="AL11:AM11"/>
    <mergeCell ref="AN11:AP11"/>
    <mergeCell ref="AL14:AM14"/>
    <mergeCell ref="AL15:AM15"/>
    <mergeCell ref="AL16:AM16"/>
    <mergeCell ref="AL17:AM17"/>
    <mergeCell ref="AL18:AM18"/>
    <mergeCell ref="AL19:AM19"/>
    <mergeCell ref="AF13:AF14"/>
    <mergeCell ref="AG13:AG14"/>
    <mergeCell ref="AH13:AH14"/>
    <mergeCell ref="AI13:AI14"/>
    <mergeCell ref="AJ13:AJ14"/>
    <mergeCell ref="AK13:AK14"/>
    <mergeCell ref="AL26:AM26"/>
    <mergeCell ref="AL27:AM27"/>
    <mergeCell ref="AL28:AM28"/>
    <mergeCell ref="AL29:AM29"/>
    <mergeCell ref="AL30:AM30"/>
    <mergeCell ref="AL31:AM31"/>
    <mergeCell ref="AL20:AM20"/>
    <mergeCell ref="AL21:AM21"/>
    <mergeCell ref="AL22:AM22"/>
    <mergeCell ref="AL23:AM23"/>
    <mergeCell ref="AL24:AM24"/>
    <mergeCell ref="AL25:AM25"/>
    <mergeCell ref="AL38:AM38"/>
    <mergeCell ref="AL39:AM39"/>
    <mergeCell ref="AL40:AM40"/>
    <mergeCell ref="AL41:AM41"/>
    <mergeCell ref="AL42:AM42"/>
    <mergeCell ref="AL43:AM43"/>
    <mergeCell ref="AL32:AM32"/>
    <mergeCell ref="AL33:AM33"/>
    <mergeCell ref="AL34:AM34"/>
    <mergeCell ref="AL35:AM35"/>
    <mergeCell ref="AL36:AM36"/>
    <mergeCell ref="AL37:AM37"/>
    <mergeCell ref="AL50:AM50"/>
    <mergeCell ref="AL51:AM51"/>
    <mergeCell ref="AL52:AM52"/>
    <mergeCell ref="AL53:AM53"/>
    <mergeCell ref="AL54:AM54"/>
    <mergeCell ref="AL55:AM55"/>
    <mergeCell ref="AL44:AM44"/>
    <mergeCell ref="AL45:AM45"/>
    <mergeCell ref="AL46:AM46"/>
    <mergeCell ref="AL47:AM47"/>
    <mergeCell ref="AL48:AM48"/>
    <mergeCell ref="AL49:AM49"/>
    <mergeCell ref="AL56:AM56"/>
    <mergeCell ref="AL57:AM57"/>
    <mergeCell ref="AL58:AM58"/>
    <mergeCell ref="AL59:AM59"/>
    <mergeCell ref="AL60:AM60"/>
    <mergeCell ref="AL61:AM61"/>
    <mergeCell ref="AL68:AM68"/>
    <mergeCell ref="X71:Z73"/>
    <mergeCell ref="X74:Z74"/>
    <mergeCell ref="X75:Z75"/>
    <mergeCell ref="X77:Z77"/>
    <mergeCell ref="X83:Z83"/>
    <mergeCell ref="AL62:AM62"/>
    <mergeCell ref="AL63:AM63"/>
    <mergeCell ref="AL64:AM64"/>
    <mergeCell ref="Y126:Z126"/>
    <mergeCell ref="X127:X128"/>
    <mergeCell ref="X129:X132"/>
    <mergeCell ref="AB71:AG71"/>
    <mergeCell ref="AC75:AC76"/>
    <mergeCell ref="AD75:AD76"/>
    <mergeCell ref="AE75:AE76"/>
    <mergeCell ref="X133:Z134"/>
    <mergeCell ref="T4:U5"/>
    <mergeCell ref="T7:U7"/>
    <mergeCell ref="T8:U9"/>
    <mergeCell ref="T10:U10"/>
    <mergeCell ref="T11:U11"/>
    <mergeCell ref="X102:Z104"/>
    <mergeCell ref="X106:Z107"/>
    <mergeCell ref="X108:Z109"/>
    <mergeCell ref="Z112:Z113"/>
    <mergeCell ref="X114:Z116"/>
    <mergeCell ref="X118:Z118"/>
    <mergeCell ref="X91:X92"/>
    <mergeCell ref="Y91:Y92"/>
    <mergeCell ref="Z91:Z92"/>
    <mergeCell ref="X93:Z93"/>
    <mergeCell ref="X95:Z95"/>
    <mergeCell ref="X97:Z97"/>
    <mergeCell ref="Z13:Z14"/>
    <mergeCell ref="T12:U12"/>
    <mergeCell ref="T13:U13"/>
    <mergeCell ref="T65:U66"/>
    <mergeCell ref="T67:U68"/>
    <mergeCell ref="X119:Z119"/>
  </mergeCells>
  <pageMargins left="0.5118110236220472" right="0.5118110236220472" top="0.35433070866141736" bottom="0.35433070866141736" header="0.31496062992125984" footer="0.31496062992125984"/>
  <ignoredErrors>
    <ignoredError numberStoredAsText="1" sqref="A1:AY136"/>
  </ignoredErrors>
</worksheet>
</file>

<file path=xl/worksheets/sheet6.xml><?xml version="1.0" encoding="utf-8"?>
<worksheet xmlns="http://schemas.openxmlformats.org/spreadsheetml/2006/main" xmlns:r="http://schemas.openxmlformats.org/officeDocument/2006/relationships">
  <dimension ref="A1:AZ136"/>
  <sheetViews>
    <sheetView workbookViewId="0" rightToLeft="0"/>
  </sheetViews>
  <cols>
    <col min="1" max="1" customWidth="1" width="3.42578125"/>
    <col min="2" max="2" customWidth="1" width="11.5703125"/>
    <col min="3" max="3" customWidth="1" width="11.5703125"/>
    <col min="4" max="4" customWidth="1" width="7.7109375"/>
    <col min="5" max="5" customWidth="1" width="8.7109375"/>
    <col min="6" max="6" customWidth="1" width="10.7109375"/>
    <col min="7" max="7" customWidth="1" width="7.7109375"/>
    <col min="8" max="8" customWidth="1" width="8.7109375"/>
    <col min="9" max="9" customWidth="1" width="10.7109375"/>
    <col min="10" max="10" customWidth="1" width="7.7109375"/>
    <col min="11" max="11" customWidth="1" width="8.7109375"/>
    <col min="12" max="12" customWidth="1" width="10.7109375"/>
    <col min="13" max="13" customWidth="1" width="7.7109375"/>
    <col min="14" max="14" customWidth="1" width="8.7109375"/>
    <col min="15" max="15" customWidth="1" width="10.7109375"/>
    <col min="16" max="16" customWidth="1" width="16.7109375"/>
    <col min="17" max="17" customWidth="1" width="8.7109375"/>
    <col min="18" max="18" customWidth="1" width="11.5703125"/>
    <col min="19" max="19" customWidth="1" width="3.140625"/>
    <col min="20" max="20" customWidth="1" width="40.7109375"/>
    <col min="21" max="21" customWidth="1" width="40.7109375"/>
    <col min="22" max="22" customWidth="1" width="2.5703125"/>
    <col min="23" max="23" customWidth="1" width="11.7109375"/>
    <col min="24" max="24" customWidth="1" width="30.7109375"/>
    <col min="25" max="25" customWidth="1" width="11.7109375"/>
    <col min="26" max="26" customWidth="1" width="11.7109375"/>
    <col min="27" max="27" customWidth="1" width="11.7109375"/>
    <col min="28" max="28" customWidth="1" width="11.7109375"/>
    <col min="29" max="29" customWidth="1" width="11.7109375"/>
    <col min="30" max="30" customWidth="1" width="11.7109375"/>
    <col min="31" max="31" customWidth="1" width="11.7109375"/>
    <col min="32" max="32" customWidth="1" width="11.7109375"/>
    <col min="33" max="33" customWidth="1" width="11.7109375"/>
    <col min="34" max="34" customWidth="1" width="11.7109375"/>
    <col min="35" max="35" customWidth="1" width="11.7109375"/>
    <col min="36" max="36" customWidth="1" width="11.7109375"/>
    <col min="37" max="37" customWidth="1" width="11.7109375"/>
    <col min="38" max="38" customWidth="1" width="15.7109375"/>
    <col min="39" max="39" customWidth="1" width="15.7109375"/>
    <col min="40" max="40" customWidth="1" width="11.7109375"/>
    <col min="41" max="41" customWidth="1" width="11.7109375"/>
    <col min="42" max="42" customWidth="1" width="9.85546875"/>
    <col min="43" max="43" customWidth="1" width="11.7109375"/>
    <col min="44" max="44" customWidth="1" width="11.7109375"/>
    <col min="45" max="45" customWidth="1" width="11.7109375"/>
    <col min="46" max="46" customWidth="1" width="11.7109375"/>
    <col min="47" max="47" customWidth="1" width="11.7109375"/>
    <col min="48" max="48" customWidth="1" width="11.7109375"/>
    <col min="49" max="49" customWidth="1" width="11.7109375"/>
    <col min="50" max="50" customWidth="1" width="11.7109375"/>
    <col min="51" max="51" customWidth="1" width="11.710937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ht="24" customHeight="1">
      <c r="A1" t="str">
        <v>?</v>
      </c>
      <c r="B1" s="5" t="str">
        <v>AVANT de saisir quoique ce soit dans une cellule vérifiez bien qu'il n'y ait pas de formule en cliquant dessus</v>
      </c>
      <c r="R1" t="str">
        <v>?</v>
      </c>
      <c r="S1" s="9">
        <f>CELL("largeur",S1)</f>
        <v>2</v>
      </c>
      <c r="W1" t="str">
        <v>?</v>
      </c>
      <c r="X1" s="5" t="str">
        <v>AVANT de saisir quoique ce soit dans une cellule vérifiez bien qu'il n'y ait pas de formule en cliquant dessus</v>
      </c>
      <c r="AX1" s="5" t="str">
        <v>AVANT de saisir quoique ce soit dans une cellule vérifiez bien qu'il n'y ait pas de formule en cliquant dessus</v>
      </c>
      <c r="AY1" t="str">
        <v>?</v>
      </c>
    </row>
    <row r="2" ht="15.75" customHeight="1">
      <c r="B2" t="str">
        <f>LEFT(ADDRESS(1,COLUMN(),4),LEN(ADDRESS(1,COLUMN(),4))-1)</f>
        <v>B</v>
      </c>
    </row>
    <row r="3" ht="15.75" customHeight="1"/>
    <row r="4" ht="28.5" customHeight="1">
      <c r="A4" t="str">
        <v>ICI</v>
      </c>
      <c r="B4" t="str">
        <v xml:space="preserve">QUICHE AUX LARDONS </v>
      </c>
      <c r="P4" t="str">
        <v>Porc</v>
      </c>
      <c r="R4" s="2" t="str">
        <v>021</v>
      </c>
      <c r="T4" t="str">
        <v>Pourquoi modifier texte et quantités avec ce tableau ? Pour conserver la recette originale de l'Auteur et pour vérification en cas d'erreur de saisie</v>
      </c>
      <c r="V4" t="str">
        <v>.</v>
      </c>
      <c r="W4" t="str">
        <v>TABLEAU DE SAISIE</v>
      </c>
    </row>
    <row r="5" ht="28.5" customHeight="1">
      <c r="B5" s="13" t="str">
        <v>Auteur &gt;</v>
      </c>
      <c r="C5" s="13" t="str">
        <v>Saisissez VOTRE NOM ou Autre</v>
      </c>
      <c r="V5" t="str">
        <v>.</v>
      </c>
    </row>
    <row r="6" ht="28.5" customHeight="1">
      <c r="B6" t="str">
        <v>❻ Votre référence et Quoi ?</v>
      </c>
      <c r="T6" t="str">
        <f>LEFT(ADDRESS(1,COLUMN(),4),LEN(ADDRESS(1,COLUMN(),4))-1)</f>
        <v>T</v>
      </c>
      <c r="U6" t="str">
        <f>LEFT(ADDRESS(1,COLUMN(),4),LEN(ADDRESS(1,COLUMN(),4))-1)</f>
        <v>U</v>
      </c>
    </row>
    <row r="7" ht="28.5" customHeight="1">
      <c r="B7" s="2">
        <v>100</v>
      </c>
      <c r="C7" s="2" t="str">
        <v>portions</v>
      </c>
      <c r="G7" t="str">
        <v xml:space="preserve"> Aide à la décision</v>
      </c>
      <c r="O7" s="1" t="str">
        <v>❼ Dupliquer pour</v>
      </c>
      <c r="P7" s="2">
        <v>20</v>
      </c>
      <c r="Q7" s="2" t="str">
        <f>C7</f>
        <v>portions</v>
      </c>
      <c r="T7" t="str">
        <v>① Liste des Denrées</v>
      </c>
    </row>
    <row r="8" ht="28.5" customHeight="1">
      <c r="G8" t="str">
        <v>Nb de portions</v>
      </c>
      <c r="H8" t="str">
        <v xml:space="preserve">Poids portion </v>
      </c>
      <c r="I8" t="str">
        <v>Total</v>
      </c>
      <c r="T8" t="str">
        <v>Lorsque vous copiez/collez du texte récupéré sur le net ou autre documents vous avez souvent des informations qui ne vous conviennent pas pour vos fiches recettes ALORS</v>
      </c>
      <c r="W8" t="str">
        <v>Mode d'emploi colonne U  ligne 71</v>
      </c>
    </row>
    <row r="9" ht="30.75" customHeight="1">
      <c r="B9" s="14">
        <f>SUM(AN66,AQ66,AT66,AW66)</f>
        <v>18.825</v>
      </c>
      <c r="C9" t="str">
        <v>❺ Poids Auteur</v>
      </c>
      <c r="G9" s="2">
        <v>150</v>
      </c>
      <c r="H9" s="15">
        <v>0.25</v>
      </c>
      <c r="I9" s="1">
        <f>H9*G9</f>
        <v>37.5</v>
      </c>
      <c r="V9" t="str">
        <v>.</v>
      </c>
      <c r="W9" t="str">
        <v>Sur le tableau précédent ne saisir que : le NOM DE VOTRE PLAT . La famille et un code pour cette fiche . VOTRE NOM ou Autre . Votre référence ❻ . à Dupliquer pour ❼  et le  Coeff de vente  ⑥</v>
      </c>
    </row>
    <row r="10" ht="18" customHeight="1">
      <c r="O10" t="str">
        <v>Prix remis à jour le :</v>
      </c>
      <c r="P10" s="13">
        <v>42333</v>
      </c>
      <c r="T10" t="str">
        <v>Dans la colonne T collez ce que vous avez copié sur le net ou ailleurs</v>
      </c>
      <c r="V10" t="str">
        <v>.</v>
      </c>
      <c r="W10" t="str">
        <f>LEFT(ADDRESS(1,COLUMN(),4),LEN(ADDRESS(1,COLUMN(),4))-1)</f>
        <v>W</v>
      </c>
      <c r="X10" t="str">
        <f>LEFT(ADDRESS(1,COLUMN(),4),LEN(ADDRESS(1,COLUMN(),4))-1)</f>
        <v>X</v>
      </c>
      <c r="Y10" t="str">
        <f>LEFT(ADDRESS(1,COLUMN(),4),LEN(ADDRESS(1,COLUMN(),4))-1)</f>
        <v>Y</v>
      </c>
      <c r="AA10" t="str">
        <f>LEFT(ADDRESS(1,COLUMN(),4),LEN(ADDRESS(1,COLUMN(),4))-1)</f>
        <v>AA</v>
      </c>
      <c r="AD10" t="str">
        <f>LEFT(ADDRESS(1,COLUMN(),4),LEN(ADDRESS(1,COLUMN(),4))-1)</f>
        <v>AD</v>
      </c>
      <c r="AG10" t="str">
        <f>LEFT(ADDRESS(1,COLUMN(),4),LEN(ADDRESS(1,COLUMN(),4))-1)</f>
        <v>AG</v>
      </c>
      <c r="AJ10" t="str">
        <f>LEFT(ADDRESS(1,COLUMN(),4),LEN(ADDRESS(1,COLUMN(),4))-1)</f>
        <v>AJ</v>
      </c>
      <c r="AO10" t="str">
        <f>LEFT(ADDRESS(1,COLUMN(),4),LEN(ADDRESS(1,COLUMN(),4))-1)</f>
        <v>AO</v>
      </c>
      <c r="AR10" t="str">
        <f>LEFT(ADDRESS(1,COLUMN(),4),LEN(ADDRESS(1,COLUMN(),4))-1)</f>
        <v>AR</v>
      </c>
      <c r="AU10" t="str">
        <f>LEFT(ADDRESS(1,COLUMN(),4),LEN(ADDRESS(1,COLUMN(),4))-1)</f>
        <v>AU</v>
      </c>
      <c r="AX10" t="str">
        <f>LEFT(ADDRESS(1,COLUMN(),4),LEN(ADDRESS(1,COLUMN(),4))-1)</f>
        <v>AX</v>
      </c>
    </row>
    <row r="11" ht="30" customHeight="1">
      <c r="D11" t="str">
        <f>AA11</f>
        <v xml:space="preserve"> Pate à foncer</v>
      </c>
      <c r="G11" t="str">
        <f>AD11</f>
        <v>Appareil crème prise</v>
      </c>
      <c r="J11" t="str">
        <f>AG11</f>
        <v>Garniture</v>
      </c>
      <c r="M11" t="str">
        <f>AJ11</f>
        <v>Finition</v>
      </c>
      <c r="T11" t="str">
        <v>Collage spécial VALEURS</v>
      </c>
      <c r="V11" t="str">
        <v>.</v>
      </c>
      <c r="X11" t="str">
        <v>Liste des Denrées</v>
      </c>
      <c r="Z11" t="str">
        <v xml:space="preserve">❶ </v>
      </c>
      <c r="AA11" t="str">
        <v xml:space="preserve"> Pate à foncer</v>
      </c>
      <c r="AC11" t="str">
        <v xml:space="preserve">❷ </v>
      </c>
      <c r="AD11" t="str">
        <v>Appareil crème prise</v>
      </c>
      <c r="AF11" t="str">
        <v xml:space="preserve">❸ </v>
      </c>
      <c r="AG11" t="str">
        <v>Garniture</v>
      </c>
      <c r="AI11" t="str">
        <v xml:space="preserve">❹ </v>
      </c>
      <c r="AJ11" t="str">
        <v>Finition</v>
      </c>
      <c r="AL11" t="str">
        <v>Denrées</v>
      </c>
      <c r="AN11" t="str">
        <f>AA11</f>
        <v xml:space="preserve"> Pate à foncer</v>
      </c>
      <c r="AQ11" t="str">
        <f>AD11</f>
        <v>Appareil crème prise</v>
      </c>
      <c r="AT11" t="str">
        <f>AG11</f>
        <v>Garniture</v>
      </c>
      <c r="AW11" t="str">
        <f>AJ11</f>
        <v>Finition</v>
      </c>
    </row>
    <row r="12" ht="21" customHeight="1">
      <c r="Q12" t="str">
        <v>Coût denrées</v>
      </c>
      <c r="R12" s="16">
        <f>SUM(R15:R64)</f>
        <v>4.705</v>
      </c>
      <c r="T12" t="str">
        <v>DANS LA COLONNE U saisissez le texte de remplacement</v>
      </c>
      <c r="V12" t="str">
        <v>.</v>
      </c>
      <c r="Z12" t="str">
        <v>④</v>
      </c>
      <c r="AA12" t="str">
        <v>③</v>
      </c>
      <c r="AB12" t="str">
        <v>⑤</v>
      </c>
      <c r="AC12" t="str">
        <v>④</v>
      </c>
      <c r="AD12" t="str">
        <v>③</v>
      </c>
      <c r="AE12" t="str">
        <v>⑤</v>
      </c>
      <c r="AF12" t="str">
        <v>④</v>
      </c>
      <c r="AG12" t="str">
        <v>③</v>
      </c>
      <c r="AH12" t="str">
        <v>⑤</v>
      </c>
      <c r="AI12" t="str">
        <v>④</v>
      </c>
      <c r="AJ12" t="str">
        <v>③</v>
      </c>
      <c r="AK12" t="str">
        <v>⑤</v>
      </c>
      <c r="AO12" s="2" t="str">
        <v>Portions</v>
      </c>
      <c r="AR12" s="2" t="str">
        <v>Portions</v>
      </c>
      <c r="AU12" s="2" t="str">
        <v>Portions</v>
      </c>
      <c r="AX12" s="2" t="str">
        <v>Portions</v>
      </c>
    </row>
    <row r="13" ht="23.25" customHeight="1">
      <c r="D13" t="str">
        <v>Nb d'unités</v>
      </c>
      <c r="E13" t="str">
        <v>Quoi</v>
      </c>
      <c r="F13" s="10" t="str">
        <v>Poids BRUTS</v>
      </c>
      <c r="G13" t="str">
        <v>Nb d'unités</v>
      </c>
      <c r="H13" t="str">
        <v>Quoi</v>
      </c>
      <c r="I13" s="10" t="str">
        <v>Poids BRUTS</v>
      </c>
      <c r="J13" t="str">
        <v>Nb d'unités</v>
      </c>
      <c r="K13" t="str">
        <v>Quoi</v>
      </c>
      <c r="L13" s="10" t="str">
        <v>Poids BRUTS</v>
      </c>
      <c r="M13" t="str">
        <v>Nb d'unités</v>
      </c>
      <c r="N13" t="str">
        <v>Quoi</v>
      </c>
      <c r="O13" s="10" t="str">
        <v>Poids BRUTS</v>
      </c>
      <c r="Q13" t="str">
        <v>⑦ Coeff de vente</v>
      </c>
      <c r="R13">
        <v>2.5</v>
      </c>
      <c r="T13" t="str">
        <v>ou ne saisissez rien dans la colonne U</v>
      </c>
      <c r="V13" t="str">
        <v>.</v>
      </c>
      <c r="W13" t="str">
        <v>② Code produit</v>
      </c>
      <c r="Y13" t="str">
        <v>⑥ Prix U HT</v>
      </c>
      <c r="Z13" t="str">
        <v>Nb d'unités</v>
      </c>
      <c r="AA13" t="str">
        <v>Poids Unitaire en Kg</v>
      </c>
      <c r="AB13" t="str">
        <v>Quoi Texte</v>
      </c>
      <c r="AC13" t="str">
        <v>Nb d'unités</v>
      </c>
      <c r="AD13" t="str">
        <v>Poids Unitaire en Kg</v>
      </c>
      <c r="AE13" t="str">
        <v>Quoi Texte</v>
      </c>
      <c r="AF13" t="str">
        <v>Nb d'unités</v>
      </c>
      <c r="AG13" t="str">
        <v>Poids Unitaire en Kg</v>
      </c>
      <c r="AH13" t="str">
        <v>Quoi Texte</v>
      </c>
      <c r="AI13" t="str">
        <v>Nb d'unités</v>
      </c>
      <c r="AJ13" t="str">
        <v>Poids Unitaire en Kg</v>
      </c>
      <c r="AK13" t="str">
        <v>Quoi Texte</v>
      </c>
      <c r="AN13" t="str">
        <v>Poids recette</v>
      </c>
      <c r="AO13" t="str">
        <v>1 Kg fini</v>
      </c>
      <c r="AQ13" t="str">
        <v>Poids recette</v>
      </c>
      <c r="AR13" t="str">
        <v>1 Kg fini</v>
      </c>
      <c r="AT13" t="str">
        <v>Poids recette</v>
      </c>
      <c r="AU13" t="str">
        <v>1 Kg fini</v>
      </c>
      <c r="AW13" t="str">
        <v>Poids recette</v>
      </c>
      <c r="AX13" t="str">
        <v>1 Kg fini</v>
      </c>
    </row>
    <row r="14" ht="20.25" customHeight="1">
      <c r="B14" t="str">
        <v>Matière d'œuvre</v>
      </c>
      <c r="P14" s="2" t="str">
        <v>Quantités</v>
      </c>
      <c r="Q14" t="str">
        <v>Total unités</v>
      </c>
      <c r="R14" s="17">
        <f>R12*R13</f>
        <v>11.7625</v>
      </c>
      <c r="T14" t="str">
        <v>collez le texte  dans cette colonne</v>
      </c>
      <c r="U14" t="str">
        <v xml:space="preserve">à Remplacer par </v>
      </c>
      <c r="V14" t="str">
        <v>.</v>
      </c>
      <c r="X14" t="str">
        <v>Denrées</v>
      </c>
      <c r="AL14" t="str">
        <v>Matière d'œuvre</v>
      </c>
      <c r="AN14" s="1">
        <f>SUM(AN15:AN64)</f>
        <v>5.159999999999999</v>
      </c>
      <c r="AO14" s="3">
        <v>1</v>
      </c>
      <c r="AP14" s="1" t="str">
        <v>Nb d'unités</v>
      </c>
      <c r="AQ14" s="1">
        <f>SUM(AQ15:AQ64)</f>
        <v>10.665000000000001</v>
      </c>
      <c r="AR14" s="3">
        <v>1</v>
      </c>
      <c r="AS14" s="1" t="str">
        <v>Nb d'unités</v>
      </c>
      <c r="AT14" s="1">
        <f>SUM(AT15:AT64)</f>
        <v>3</v>
      </c>
      <c r="AU14" s="3">
        <v>1</v>
      </c>
      <c r="AV14" s="1" t="str">
        <v>Nb d'unités</v>
      </c>
      <c r="AW14" s="1">
        <f>SUM(AW15:AW64)</f>
        <v>0</v>
      </c>
      <c r="AX14" s="3">
        <v>1</v>
      </c>
      <c r="AY14" s="1" t="str">
        <v>Nb d'unités</v>
      </c>
    </row>
    <row r="15" ht="15" customHeight="1">
      <c r="B15" t="str">
        <f>X15</f>
        <v>Pate à foncer</v>
      </c>
      <c r="D15" s="18">
        <f>IF(ISBLANK(Z15),0,(Z15/B7)*P7)</f>
        <v>0</v>
      </c>
      <c r="E15" s="11">
        <f>AB15</f>
        <v>0</v>
      </c>
      <c r="F15" s="3">
        <f>IF(ISBLANK(B7),0,IF(B7=0,0,(AN15/B7)*P7))</f>
        <v>0</v>
      </c>
      <c r="G15" s="18">
        <f>IF(ISBLANK(AC15),0,(AC15/B7)*P7)</f>
        <v>0</v>
      </c>
      <c r="H15" s="11">
        <f>AE15</f>
        <v>0</v>
      </c>
      <c r="I15" s="3">
        <f>IF(ISBLANK(B7),0,IF(B7=0,0,(AQ15/B7)*P7))</f>
        <v>0</v>
      </c>
      <c r="J15" s="18">
        <f>IF(ISBLANK(AF15),0,(AF15/B7)*P7)</f>
        <v>0</v>
      </c>
      <c r="K15" s="11">
        <f>AH15</f>
        <v>0</v>
      </c>
      <c r="L15" s="3">
        <f>IF(ISBLANK(B7),0,IF(B7=0,0,(AT15/B7)*P7))</f>
        <v>0</v>
      </c>
      <c r="M15" s="18">
        <f>IF(ISBLANK(AI15),0,(AI15/B7)*P7)</f>
        <v>0</v>
      </c>
      <c r="N15" s="11">
        <f>AK15</f>
        <v>0</v>
      </c>
      <c r="O15" s="3">
        <f>IF(ISBLANK(B7),0,IF(B7=0,0,(AW15/B7)*P7))</f>
        <v>0</v>
      </c>
      <c r="P15" s="3">
        <f>SUM(F15,I15,L15,O15)</f>
        <v>0</v>
      </c>
      <c r="Q15" s="18">
        <f>SUM(D15,G15,J15,M15)</f>
        <v>0</v>
      </c>
      <c r="R15" s="19" t="str">
        <f>IF(P15&lt;0.001,"",Y15*P15)</f>
        <v/>
      </c>
      <c r="T15" t="str">
        <v>Pate à foncer</v>
      </c>
      <c r="V15" t="str">
        <v>.</v>
      </c>
      <c r="W15" s="20">
        <v>263551</v>
      </c>
      <c r="X15" s="5" t="str">
        <f>IF(ISBLANK(U15),T15,U15)</f>
        <v>Pate à foncer</v>
      </c>
      <c r="AL15" s="5" t="str">
        <f>B15</f>
        <v>Pate à foncer</v>
      </c>
      <c r="AN15" s="1">
        <f>IF(ISBLANK(Z15),AA15,(AA15*Z15))</f>
        <v>0</v>
      </c>
      <c r="AO15" s="1">
        <f>IF(AN14=0,0,(AN15/AN14)*AO14)</f>
        <v>0</v>
      </c>
      <c r="AP15" s="21">
        <f>IF(AN14=0,0,IF(ISBLANK(Z15),0,(Z15/AN14)*AO14))</f>
        <v>0</v>
      </c>
      <c r="AQ15" s="1">
        <f>IF(ISBLANK(AC15),AD15,(AD15*AC15))</f>
        <v>0</v>
      </c>
      <c r="AR15" s="1">
        <f>IF(AQ14=0,0,(AQ15/AQ14)*AR14)</f>
        <v>0</v>
      </c>
      <c r="AS15" s="21">
        <f>IF(AQ14=0,0,IF(ISBLANK(AC15),0,(AC15/AQ14)*AR14))</f>
        <v>0</v>
      </c>
      <c r="AT15" s="1">
        <f>IF(ISBLANK(AF15),AG15,(AG15*AF15))</f>
        <v>0</v>
      </c>
      <c r="AU15" s="1">
        <f>IF(AT14=0,0,(AT15/AT14)*AU14)</f>
        <v>0</v>
      </c>
      <c r="AV15" s="21">
        <f>IF(AT14=0,0,IF(ISBLANK(AF15),0,(AF15/AT14)*AU14))</f>
        <v>0</v>
      </c>
      <c r="AW15" s="1">
        <f>IF(ISBLANK(AI15),AJ15,(AJ15*AI15))</f>
        <v>0</v>
      </c>
      <c r="AX15" s="1">
        <f>IF(AW14=0,0,(AW15/AW14)*AX14)</f>
        <v>0</v>
      </c>
      <c r="AY15" s="21">
        <f>IF(AW14=0,0,IF(ISBLANK(AI15),0,(AI15/AW14)*AX14))</f>
        <v>0</v>
      </c>
    </row>
    <row r="16" ht="15" customHeight="1">
      <c r="B16" s="5">
        <f>X16</f>
        <v>0</v>
      </c>
      <c r="D16" s="18">
        <f>IF(ISBLANK(Z16),0,(Z16/B7)*P7)</f>
        <v>0</v>
      </c>
      <c r="E16" s="11">
        <f>AB16</f>
        <v>0</v>
      </c>
      <c r="F16" s="3">
        <f>IF(ISBLANK(B7),0,IF(B7=0,0,(AN16/B7)*P7))</f>
        <v>0</v>
      </c>
      <c r="G16" s="18">
        <f>IF(ISBLANK(AC16),0,(AC16/B7)*P7)</f>
        <v>0</v>
      </c>
      <c r="H16" s="11">
        <f>AE16</f>
        <v>0</v>
      </c>
      <c r="I16" s="3">
        <f>IF(ISBLANK(B7),0,IF(B7=0,0,(AQ16/B7)*P7))</f>
        <v>0</v>
      </c>
      <c r="J16" s="18">
        <f>IF(ISBLANK(AF16),0,(AF16/B7)*P7)</f>
        <v>0</v>
      </c>
      <c r="K16" s="11">
        <f>AH16</f>
        <v>0</v>
      </c>
      <c r="L16" s="3">
        <f>IF(ISBLANK(B7),0,IF(B7=0,0,(AT16/B7)*P7))</f>
        <v>0</v>
      </c>
      <c r="M16" s="18">
        <f>IF(ISBLANK(AI16),0,(AI16/B7)*P7)</f>
        <v>0</v>
      </c>
      <c r="N16" s="11">
        <f>AK16</f>
        <v>0</v>
      </c>
      <c r="O16" s="3">
        <f>IF(ISBLANK(B7),0,IF(B7=0,0,(AW16/B7)*P7))</f>
        <v>0</v>
      </c>
      <c r="P16" s="3">
        <f>SUM(F16,I16,L16,O16)</f>
        <v>0</v>
      </c>
      <c r="Q16" s="18">
        <f>SUM(D16,G16,J16,M16)</f>
        <v>0</v>
      </c>
      <c r="R16" s="19" t="str">
        <f>IF(P16&lt;0.001,"",Y16*P16)</f>
        <v/>
      </c>
      <c r="V16" t="str">
        <v>.</v>
      </c>
      <c r="X16" s="5">
        <f>IF(ISBLANK(U16),T16,U16)</f>
        <v>0</v>
      </c>
      <c r="AL16" s="5">
        <f>B16</f>
        <v>0</v>
      </c>
      <c r="AN16" s="1">
        <f>IF(ISBLANK(Z16),AA16,(AA16*Z16))</f>
        <v>0</v>
      </c>
      <c r="AO16" s="1">
        <f>IF(AN14=0,0,(AN16/AN14)*AO14)</f>
        <v>0</v>
      </c>
      <c r="AP16" s="21">
        <f>IF(AN14=0,0,IF(ISBLANK(Z16),0,(Z16/AN14)*AO14))</f>
        <v>0</v>
      </c>
      <c r="AQ16" s="1">
        <f>IF(ISBLANK(AC16),AD16,(AD16*AC16))</f>
        <v>0</v>
      </c>
      <c r="AR16" s="1">
        <f>IF(AQ14=0,0,(AQ16/AQ14)*AR14)</f>
        <v>0</v>
      </c>
      <c r="AS16" s="21">
        <f>IF(AQ14=0,0,IF(ISBLANK(AC16),0,(AC16/AQ14)*AR14))</f>
        <v>0</v>
      </c>
      <c r="AT16" s="1">
        <f>IF(ISBLANK(AF16),AG16,(AG16*AF16))</f>
        <v>0</v>
      </c>
      <c r="AU16" s="1">
        <f>IF(AT14=0,0,(AT16/AT14)*AU14)</f>
        <v>0</v>
      </c>
      <c r="AV16" s="21">
        <f>IF(AT14=0,0,IF(ISBLANK(AF16),0,(AF16/AT14)*AU14))</f>
        <v>0</v>
      </c>
      <c r="AW16" s="1">
        <f>IF(ISBLANK(AI16),AJ16,(AJ16*AI16))</f>
        <v>0</v>
      </c>
      <c r="AX16" s="1">
        <f>IF(AW14=0,0,(AW16/AW14)*AX14)</f>
        <v>0</v>
      </c>
      <c r="AY16" s="21">
        <f>IF(AW14=0,0,IF(ISBLANK(AI16),0,(AI16/AW14)*AX14))</f>
        <v>0</v>
      </c>
    </row>
    <row r="17" ht="15.75" customHeight="1">
      <c r="B17" s="5" t="str">
        <f>X17</f>
        <v>farine type 45</v>
      </c>
      <c r="D17" s="18">
        <f>IF(ISBLANK(Z17),0,(Z17/B7)*P7)</f>
        <v>0</v>
      </c>
      <c r="E17" s="11">
        <f>AB17</f>
        <v>0</v>
      </c>
      <c r="F17" s="3">
        <f>IF(ISBLANK(B7),0,IF(B7=0,0,(AN17/B7)*P7))</f>
        <v>0.6</v>
      </c>
      <c r="G17" s="18">
        <f>IF(ISBLANK(AC17),0,(AC17/B7)*P7)</f>
        <v>0</v>
      </c>
      <c r="H17" s="11">
        <f>AE17</f>
        <v>0</v>
      </c>
      <c r="I17" s="3">
        <f>IF(ISBLANK(B7),0,IF(B7=0,0,(AQ17/B7)*P7))</f>
        <v>0</v>
      </c>
      <c r="J17" s="18">
        <f>IF(ISBLANK(AF17),0,(AF17/B7)*P7)</f>
        <v>0</v>
      </c>
      <c r="K17" s="11">
        <f>AH17</f>
        <v>0</v>
      </c>
      <c r="L17" s="3">
        <f>IF(ISBLANK(B7),0,IF(B7=0,0,(AT17/B7)*P7))</f>
        <v>0</v>
      </c>
      <c r="M17" s="18">
        <f>IF(ISBLANK(AI17),0,(AI17/B7)*P7)</f>
        <v>0</v>
      </c>
      <c r="N17" s="11">
        <f>AK17</f>
        <v>0</v>
      </c>
      <c r="O17" s="3">
        <f>IF(ISBLANK(B7),0,IF(B7=0,0,(AW17/B7)*P7))</f>
        <v>0</v>
      </c>
      <c r="P17" s="3">
        <f>SUM(F17,I17,L17,O17)</f>
        <v>0.6</v>
      </c>
      <c r="Q17" s="18">
        <f>SUM(D17,G17,J17,M17)</f>
        <v>0</v>
      </c>
      <c r="R17" s="19">
        <f>IF(P17&lt;0.001,"",Y17*P17)</f>
        <v>0.75</v>
      </c>
      <c r="T17" t="str">
        <v>farine type 55</v>
      </c>
      <c r="U17" t="str">
        <v>farine type 45</v>
      </c>
      <c r="V17" t="str">
        <v>.</v>
      </c>
      <c r="W17" s="20">
        <v>2124568</v>
      </c>
      <c r="X17" s="5" t="str">
        <f>IF(ISBLANK(U17),T17,U17)</f>
        <v>farine type 45</v>
      </c>
      <c r="Y17" s="5">
        <v>1.25</v>
      </c>
      <c r="AA17" s="11">
        <v>3</v>
      </c>
      <c r="AL17" s="5" t="str">
        <f>B17</f>
        <v>farine type 45</v>
      </c>
      <c r="AN17" s="1">
        <f>IF(ISBLANK(Z17),AA17,(AA17*Z17))</f>
        <v>3</v>
      </c>
      <c r="AO17" s="1">
        <f>IF(AN14=0,0,(AN17/AN14)*AO14)</f>
        <v>0.5813953488372093</v>
      </c>
      <c r="AP17" s="21">
        <f>IF(AN14=0,0,IF(ISBLANK(Z17),0,(Z17/AN14)*AO14))</f>
        <v>0</v>
      </c>
      <c r="AQ17" s="1">
        <f>IF(ISBLANK(AC17),AD17,(AD17*AC17))</f>
        <v>0</v>
      </c>
      <c r="AR17" s="1">
        <f>IF(AQ14=0,0,(AQ17/AQ14)*AR14)</f>
        <v>0</v>
      </c>
      <c r="AS17" s="21">
        <f>IF(AQ14=0,0,IF(ISBLANK(AC17),0,(AC17/AQ14)*AR14))</f>
        <v>0</v>
      </c>
      <c r="AT17" s="1">
        <f>IF(ISBLANK(AF17),AG17,(AG17*AF17))</f>
        <v>0</v>
      </c>
      <c r="AU17" s="1">
        <f>IF(AT14=0,0,(AT17/AT14)*AU14)</f>
        <v>0</v>
      </c>
      <c r="AV17" s="21">
        <f>IF(AT14=0,0,IF(ISBLANK(AF17),0,(AF17/AT14)*AU14))</f>
        <v>0</v>
      </c>
      <c r="AW17" s="1">
        <f>IF(ISBLANK(AI17),AJ17,(AJ17*AI17))</f>
        <v>0</v>
      </c>
      <c r="AX17" s="1">
        <f>IF(AW14=0,0,(AW17/AW14)*AX14)</f>
        <v>0</v>
      </c>
      <c r="AY17" s="21">
        <f>IF(AW14=0,0,IF(ISBLANK(AI17),0,(AI17/AW14)*AX14))</f>
        <v>0</v>
      </c>
    </row>
    <row r="18" ht="15.75" customHeight="1">
      <c r="B18" s="5" t="str">
        <f>X18</f>
        <v>matière grasse</v>
      </c>
      <c r="D18" s="18">
        <f>IF(ISBLANK(Z18),0,(Z18/B7)*P7)</f>
        <v>0</v>
      </c>
      <c r="E18" s="11">
        <f>AB18</f>
        <v>0</v>
      </c>
      <c r="F18" s="3">
        <f>IF(ISBLANK(B7),0,IF(B7=0,0,(AN18/B7)*P7))</f>
        <v>0.3</v>
      </c>
      <c r="G18" s="18">
        <f>IF(ISBLANK(AC18),0,(AC18/B7)*P7)</f>
        <v>0</v>
      </c>
      <c r="H18" s="11">
        <f>AE18</f>
        <v>0</v>
      </c>
      <c r="I18" s="3">
        <f>IF(ISBLANK(B7),0,IF(B7=0,0,(AQ18/B7)*P7))</f>
        <v>0</v>
      </c>
      <c r="J18" s="18">
        <f>IF(ISBLANK(AF18),0,(AF18/B7)*P7)</f>
        <v>0</v>
      </c>
      <c r="K18" s="11">
        <f>AH18</f>
        <v>0</v>
      </c>
      <c r="L18" s="3">
        <f>IF(ISBLANK(B7),0,IF(B7=0,0,(AT18/B7)*P7))</f>
        <v>0</v>
      </c>
      <c r="M18" s="18">
        <f>IF(ISBLANK(AI18),0,(AI18/B7)*P7)</f>
        <v>0</v>
      </c>
      <c r="N18" s="11">
        <f>AK18</f>
        <v>0</v>
      </c>
      <c r="O18" s="3">
        <f>IF(ISBLANK(B7),0,IF(B7=0,0,(AW18/B7)*P7))</f>
        <v>0</v>
      </c>
      <c r="P18" s="3">
        <f>SUM(F18,I18,L18,O18)</f>
        <v>0.3</v>
      </c>
      <c r="Q18" s="18">
        <f>SUM(D18,G18,J18,M18)</f>
        <v>0</v>
      </c>
      <c r="R18" s="19">
        <f>IF(P18&lt;0.001,"",Y18*P18)</f>
        <v>0.375</v>
      </c>
      <c r="T18" t="str">
        <v>matière grasse</v>
      </c>
      <c r="V18" t="str">
        <v>.</v>
      </c>
      <c r="X18" s="5" t="str">
        <f>IF(ISBLANK(U18),T18,U18)</f>
        <v>matière grasse</v>
      </c>
      <c r="Y18" s="5">
        <v>1.25</v>
      </c>
      <c r="AA18" s="11">
        <v>1.5</v>
      </c>
      <c r="AL18" s="5" t="str">
        <f>B18</f>
        <v>matière grasse</v>
      </c>
      <c r="AN18" s="1">
        <f>IF(ISBLANK(Z18),AA18,(AA18*Z18))</f>
        <v>1.5</v>
      </c>
      <c r="AO18" s="1">
        <f>IF(AN14=0,0,(AN18/AN14)*AO14)</f>
        <v>0.29069767441860467</v>
      </c>
      <c r="AP18" s="21">
        <f>IF(AN14=0,0,IF(ISBLANK(Z18),0,(Z18/AN14)*AO14))</f>
        <v>0</v>
      </c>
      <c r="AQ18" s="1">
        <f>IF(ISBLANK(AC18),AD18,(AD18*AC18))</f>
        <v>0</v>
      </c>
      <c r="AR18" s="1">
        <f>IF(AQ14=0,0,(AQ18/AQ14)*AR14)</f>
        <v>0</v>
      </c>
      <c r="AS18" s="21">
        <f>IF(AQ14=0,0,IF(ISBLANK(AC18),0,(AC18/AQ14)*AR14))</f>
        <v>0</v>
      </c>
      <c r="AT18" s="1">
        <f>IF(ISBLANK(AF18),AG18,(AG18*AF18))</f>
        <v>0</v>
      </c>
      <c r="AU18" s="1">
        <f>IF(AT14=0,0,(AT18/AT14)*AU14)</f>
        <v>0</v>
      </c>
      <c r="AV18" s="21">
        <f>IF(AT14=0,0,IF(ISBLANK(AF18),0,(AF18/AT14)*AU14))</f>
        <v>0</v>
      </c>
      <c r="AW18" s="1">
        <f>IF(ISBLANK(AI18),AJ18,(AJ18*AI18))</f>
        <v>0</v>
      </c>
      <c r="AX18" s="1">
        <f>IF(AW14=0,0,(AW18/AW14)*AX14)</f>
        <v>0</v>
      </c>
      <c r="AY18" s="21">
        <f>IF(AW14=0,0,IF(ISBLANK(AI18),0,(AI18/AW14)*AX14))</f>
        <v>0</v>
      </c>
    </row>
    <row r="19" ht="15.75" customHeight="1">
      <c r="B19" s="5" t="str">
        <f>X19</f>
        <v>sel</v>
      </c>
      <c r="D19" s="18">
        <f>IF(ISBLANK(Z19),0,(Z19/B7)*P7)</f>
        <v>0</v>
      </c>
      <c r="E19" s="11">
        <f>AB19</f>
        <v>0</v>
      </c>
      <c r="F19" s="3">
        <f>IF(ISBLANK(B7),0,IF(B7=0,0,(AN19/B7)*P7))</f>
        <v>0.011999999999999999</v>
      </c>
      <c r="G19" s="18">
        <f>IF(ISBLANK(AC19),0,(AC19/B7)*P7)</f>
        <v>0</v>
      </c>
      <c r="H19" s="11">
        <f>AE19</f>
        <v>0</v>
      </c>
      <c r="I19" s="3">
        <f>IF(ISBLANK(B7),0,IF(B7=0,0,(AQ19/B7)*P7))</f>
        <v>0</v>
      </c>
      <c r="J19" s="18">
        <f>IF(ISBLANK(AF19),0,(AF19/B7)*P7)</f>
        <v>0</v>
      </c>
      <c r="K19" s="11">
        <f>AH19</f>
        <v>0</v>
      </c>
      <c r="L19" s="3">
        <f>IF(ISBLANK(B7),0,IF(B7=0,0,(AT19/B7)*P7))</f>
        <v>0</v>
      </c>
      <c r="M19" s="18">
        <f>IF(ISBLANK(AI19),0,(AI19/B7)*P7)</f>
        <v>0</v>
      </c>
      <c r="N19" s="11">
        <f>AK19</f>
        <v>0</v>
      </c>
      <c r="O19" s="3">
        <f>IF(ISBLANK(B7),0,IF(B7=0,0,(AW19/B7)*P7))</f>
        <v>0</v>
      </c>
      <c r="P19" s="3">
        <f>SUM(F19,I19,L19,O19)</f>
        <v>0.011999999999999999</v>
      </c>
      <c r="Q19" s="18">
        <f>SUM(D19,G19,J19,M19)</f>
        <v>0</v>
      </c>
      <c r="R19" s="19">
        <f>IF(P19&lt;0.001,"",Y19*P19)</f>
        <v>0.014999999999999998</v>
      </c>
      <c r="T19" t="str">
        <v>sel</v>
      </c>
      <c r="V19" t="str">
        <v>.</v>
      </c>
      <c r="X19" s="5" t="str">
        <f>IF(ISBLANK(U19),T19,U19)</f>
        <v>sel</v>
      </c>
      <c r="Y19" s="5">
        <v>1.25</v>
      </c>
      <c r="AA19" s="11">
        <v>0.06</v>
      </c>
      <c r="AL19" s="5" t="str">
        <f>B19</f>
        <v>sel</v>
      </c>
      <c r="AN19" s="1">
        <f>IF(ISBLANK(Z19),AA19,(AA19*Z19))</f>
        <v>0.06</v>
      </c>
      <c r="AO19" s="1">
        <f>IF(AN14=0,0,(AN19/AN14)*AO14)</f>
        <v>0.011627906976744188</v>
      </c>
      <c r="AP19" s="21">
        <f>IF(AN14=0,0,IF(ISBLANK(Z19),0,(Z19/AN14)*AO14))</f>
        <v>0</v>
      </c>
      <c r="AQ19" s="1">
        <f>IF(ISBLANK(AC19),AD19,(AD19*AC19))</f>
        <v>0</v>
      </c>
      <c r="AR19" s="1">
        <f>IF(AQ14=0,0,(AQ19/AQ14)*AR14)</f>
        <v>0</v>
      </c>
      <c r="AS19" s="21">
        <f>IF(AQ14=0,0,IF(ISBLANK(AC19),0,(AC19/AQ14)*AR14))</f>
        <v>0</v>
      </c>
      <c r="AT19" s="1">
        <f>IF(ISBLANK(AF19),AG19,(AG19*AF19))</f>
        <v>0</v>
      </c>
      <c r="AU19" s="1">
        <f>IF(AT14=0,0,(AT19/AT14)*AU14)</f>
        <v>0</v>
      </c>
      <c r="AV19" s="21">
        <f>IF(AT14=0,0,IF(ISBLANK(AF19),0,(AF19/AT14)*AU14))</f>
        <v>0</v>
      </c>
      <c r="AW19" s="1">
        <f>IF(ISBLANK(AI19),AJ19,(AJ19*AI19))</f>
        <v>0</v>
      </c>
      <c r="AX19" s="1">
        <f>IF(AW14=0,0,(AW19/AW14)*AX14)</f>
        <v>0</v>
      </c>
      <c r="AY19" s="21">
        <f>IF(AW14=0,0,IF(ISBLANK(AI19),0,(AI19/AW14)*AX14))</f>
        <v>0</v>
      </c>
    </row>
    <row r="20" ht="15.75" customHeight="1">
      <c r="B20" s="5" t="str">
        <f>X20</f>
        <v>eau</v>
      </c>
      <c r="D20" s="18">
        <f>IF(ISBLANK(Z20),0,(Z20/B7)*P7)</f>
        <v>0</v>
      </c>
      <c r="E20" s="11">
        <f>AB20</f>
        <v>0</v>
      </c>
      <c r="F20" s="3">
        <f>IF(ISBLANK(B7),0,IF(B7=0,0,(AN20/B7)*P7))</f>
        <v>0.12</v>
      </c>
      <c r="G20" s="18">
        <f>IF(ISBLANK(AC20),0,(AC20/B7)*P7)</f>
        <v>0</v>
      </c>
      <c r="H20" s="11">
        <f>AE20</f>
        <v>0</v>
      </c>
      <c r="I20" s="3">
        <f>IF(ISBLANK(B7),0,IF(B7=0,0,(AQ20/B7)*P7))</f>
        <v>0</v>
      </c>
      <c r="J20" s="18">
        <f>IF(ISBLANK(AF20),0,(AF20/B7)*P7)</f>
        <v>0</v>
      </c>
      <c r="K20" s="11">
        <f>AH20</f>
        <v>0</v>
      </c>
      <c r="L20" s="3">
        <f>IF(ISBLANK(B7),0,IF(B7=0,0,(AT20/B7)*P7))</f>
        <v>0</v>
      </c>
      <c r="M20" s="18">
        <f>IF(ISBLANK(AI20),0,(AI20/B7)*P7)</f>
        <v>0</v>
      </c>
      <c r="N20" s="11">
        <f>AK20</f>
        <v>0</v>
      </c>
      <c r="O20" s="3">
        <f>IF(ISBLANK(B7),0,IF(B7=0,0,(AW20/B7)*P7))</f>
        <v>0</v>
      </c>
      <c r="P20" s="3">
        <f>SUM(F20,I20,L20,O20)</f>
        <v>0.12</v>
      </c>
      <c r="Q20" s="18">
        <f>SUM(D20,G20,J20,M20)</f>
        <v>0</v>
      </c>
      <c r="R20" s="19">
        <f>IF(P20&lt;0.001,"",Y20*P20)</f>
        <v>0.15</v>
      </c>
      <c r="T20" t="str">
        <v>eau</v>
      </c>
      <c r="V20" t="str">
        <v>.</v>
      </c>
      <c r="X20" s="5" t="str">
        <f>IF(ISBLANK(U20),T20,U20)</f>
        <v>eau</v>
      </c>
      <c r="Y20" s="5">
        <v>1.25</v>
      </c>
      <c r="AA20" s="11">
        <v>0.6</v>
      </c>
      <c r="AL20" s="5" t="str">
        <f>B20</f>
        <v>eau</v>
      </c>
      <c r="AN20" s="1">
        <f>IF(ISBLANK(Z20),AA20,(AA20*Z20))</f>
        <v>0.6</v>
      </c>
      <c r="AO20" s="1">
        <f>IF(AN14=0,0,(AN20/AN14)*AO14)</f>
        <v>0.11627906976744187</v>
      </c>
      <c r="AP20" s="21">
        <f>IF(AN14=0,0,IF(ISBLANK(Z20),0,(Z20/AN14)*AO14))</f>
        <v>0</v>
      </c>
      <c r="AQ20" s="1">
        <f>IF(ISBLANK(AC20),AD20,(AD20*AC20))</f>
        <v>0</v>
      </c>
      <c r="AR20" s="1">
        <f>IF(AQ14=0,0,(AQ20/AQ14)*AR14)</f>
        <v>0</v>
      </c>
      <c r="AS20" s="21">
        <f>IF(AQ14=0,0,IF(ISBLANK(AC20),0,(AC20/AQ14)*AR14))</f>
        <v>0</v>
      </c>
      <c r="AT20" s="1">
        <f>IF(ISBLANK(AF20),AG20,(AG20*AF20))</f>
        <v>0</v>
      </c>
      <c r="AU20" s="1">
        <f>IF(AT14=0,0,(AT20/AT14)*AU14)</f>
        <v>0</v>
      </c>
      <c r="AV20" s="21">
        <f>IF(AT14=0,0,IF(ISBLANK(AF20),0,(AF20/AT14)*AU14))</f>
        <v>0</v>
      </c>
      <c r="AW20" s="1">
        <f>IF(ISBLANK(AI20),AJ20,(AJ20*AI20))</f>
        <v>0</v>
      </c>
      <c r="AX20" s="1">
        <f>IF(AW14=0,0,(AW20/AW14)*AX14)</f>
        <v>0</v>
      </c>
      <c r="AY20" s="21">
        <f>IF(AW14=0,0,IF(ISBLANK(AI20),0,(AI20/AW14)*AX14))</f>
        <v>0</v>
      </c>
    </row>
    <row r="21" ht="15.75" customHeight="1">
      <c r="B21" s="5">
        <f>X21</f>
        <v>0</v>
      </c>
      <c r="D21" s="18">
        <f>IF(ISBLANK(Z21),0,(Z21/B7)*P7)</f>
        <v>0</v>
      </c>
      <c r="E21" s="11">
        <f>AB21</f>
        <v>0</v>
      </c>
      <c r="F21" s="3">
        <f>IF(ISBLANK(B7),0,IF(B7=0,0,(AN21/B7)*P7))</f>
        <v>0</v>
      </c>
      <c r="G21" s="18">
        <f>IF(ISBLANK(AC21),0,(AC21/B7)*P7)</f>
        <v>0</v>
      </c>
      <c r="H21" s="11">
        <f>AE21</f>
        <v>0</v>
      </c>
      <c r="I21" s="3">
        <f>IF(ISBLANK(B7),0,IF(B7=0,0,(AQ21/B7)*P7))</f>
        <v>0</v>
      </c>
      <c r="J21" s="18">
        <f>IF(ISBLANK(AF21),0,(AF21/B7)*P7)</f>
        <v>0</v>
      </c>
      <c r="K21" s="11">
        <f>AH21</f>
        <v>0</v>
      </c>
      <c r="L21" s="3">
        <f>IF(ISBLANK(B7),0,IF(B7=0,0,(AT21/B7)*P7))</f>
        <v>0</v>
      </c>
      <c r="M21" s="18">
        <f>IF(ISBLANK(AI21),0,(AI21/B7)*P7)</f>
        <v>0</v>
      </c>
      <c r="N21" s="11">
        <f>AK21</f>
        <v>0</v>
      </c>
      <c r="O21" s="3">
        <f>IF(ISBLANK(B7),0,IF(B7=0,0,(AW21/B7)*P7))</f>
        <v>0</v>
      </c>
      <c r="P21" s="3">
        <f>SUM(F21,I21,L21,O21)</f>
        <v>0</v>
      </c>
      <c r="Q21" s="18">
        <f>SUM(D21,G21,J21,M21)</f>
        <v>0</v>
      </c>
      <c r="R21" s="19" t="str">
        <f>IF(P21&lt;0.001,"",Y21*P21)</f>
        <v/>
      </c>
      <c r="V21" t="str">
        <v>.</v>
      </c>
      <c r="X21" s="5">
        <f>IF(ISBLANK(U21),T21,U21)</f>
        <v>0</v>
      </c>
      <c r="AL21" s="5">
        <f>B21</f>
        <v>0</v>
      </c>
      <c r="AN21" s="1">
        <f>IF(ISBLANK(Z21),AA21,(AA21*Z21))</f>
        <v>0</v>
      </c>
      <c r="AO21" s="1">
        <f>IF(AN14=0,0,(AN21/AN14)*AO14)</f>
        <v>0</v>
      </c>
      <c r="AP21" s="21">
        <f>IF(AN14=0,0,IF(ISBLANK(Z21),0,(Z21/AN14)*AO14))</f>
        <v>0</v>
      </c>
      <c r="AQ21" s="1">
        <f>IF(ISBLANK(AC21),AD21,(AD21*AC21))</f>
        <v>0</v>
      </c>
      <c r="AR21" s="1">
        <f>IF(AQ14=0,0,(AQ21/AQ14)*AR14)</f>
        <v>0</v>
      </c>
      <c r="AS21" s="21">
        <f>IF(AQ14=0,0,IF(ISBLANK(AC21),0,(AC21/AQ14)*AR14))</f>
        <v>0</v>
      </c>
      <c r="AT21" s="1">
        <f>IF(ISBLANK(AF21),AG21,(AG21*AF21))</f>
        <v>0</v>
      </c>
      <c r="AU21" s="1">
        <f>IF(AT14=0,0,(AT21/AT14)*AU14)</f>
        <v>0</v>
      </c>
      <c r="AV21" s="21">
        <f>IF(AT14=0,0,IF(ISBLANK(AF21),0,(AF21/AT14)*AU14))</f>
        <v>0</v>
      </c>
      <c r="AW21" s="1">
        <f>IF(ISBLANK(AI21),AJ21,(AJ21*AI21))</f>
        <v>0</v>
      </c>
      <c r="AX21" s="1">
        <f>IF(AW14=0,0,(AW21/AW14)*AX14)</f>
        <v>0</v>
      </c>
      <c r="AY21" s="21">
        <f>IF(AW14=0,0,IF(ISBLANK(AI21),0,(AI21/AW14)*AX14))</f>
        <v>0</v>
      </c>
    </row>
    <row r="22" ht="15.75" customHeight="1">
      <c r="B22" t="str">
        <f>X22</f>
        <v>Appareil crème prise</v>
      </c>
      <c r="D22" s="18">
        <f>IF(ISBLANK(Z22),0,(Z22/B7)*P7)</f>
        <v>0</v>
      </c>
      <c r="E22" s="11">
        <f>AB22</f>
        <v>0</v>
      </c>
      <c r="F22" s="3">
        <f>IF(ISBLANK(B7),0,IF(B7=0,0,(AN22/B7)*P7))</f>
        <v>0</v>
      </c>
      <c r="G22" s="18">
        <f>IF(ISBLANK(AC22),0,(AC22/B7)*P7)</f>
        <v>0</v>
      </c>
      <c r="H22" s="11">
        <f>AE22</f>
        <v>0</v>
      </c>
      <c r="I22" s="3">
        <f>IF(ISBLANK(B7),0,IF(B7=0,0,(AQ22/B7)*P7))</f>
        <v>0</v>
      </c>
      <c r="J22" s="18">
        <f>IF(ISBLANK(AF22),0,(AF22/B7)*P7)</f>
        <v>0</v>
      </c>
      <c r="K22" s="11">
        <f>AH22</f>
        <v>0</v>
      </c>
      <c r="L22" s="3">
        <f>IF(ISBLANK(B7),0,IF(B7=0,0,(AT22/B7)*P7))</f>
        <v>0</v>
      </c>
      <c r="M22" s="18">
        <f>IF(ISBLANK(AI22),0,(AI22/B7)*P7)</f>
        <v>0</v>
      </c>
      <c r="N22" s="11">
        <f>AK22</f>
        <v>0</v>
      </c>
      <c r="O22" s="3">
        <f>IF(ISBLANK(B7),0,IF(B7=0,0,(AW22/B7)*P7))</f>
        <v>0</v>
      </c>
      <c r="P22" s="3">
        <f>SUM(F22,I22,L22,O22)</f>
        <v>0</v>
      </c>
      <c r="Q22" s="18">
        <f>SUM(D22,G22,J22,M22)</f>
        <v>0</v>
      </c>
      <c r="R22" s="19" t="str">
        <f>IF(P22&lt;0.001,"",Y22*P22)</f>
        <v/>
      </c>
      <c r="T22" t="str">
        <v>Appareil crème prise</v>
      </c>
      <c r="V22" t="str">
        <v>.</v>
      </c>
      <c r="X22" s="5" t="str">
        <f>IF(ISBLANK(U22),T22,U22)</f>
        <v>Appareil crème prise</v>
      </c>
      <c r="AL22" s="5" t="str">
        <f>B22</f>
        <v>Appareil crème prise</v>
      </c>
      <c r="AN22" s="1">
        <f>IF(ISBLANK(Z22),AA22,(AA22*Z22))</f>
        <v>0</v>
      </c>
      <c r="AO22" s="1">
        <f>IF(AN14=0,0,(AN22/AN14)*AO14)</f>
        <v>0</v>
      </c>
      <c r="AP22" s="21">
        <f>IF(AN14=0,0,IF(ISBLANK(Z22),0,(Z22/AN14)*AO14))</f>
        <v>0</v>
      </c>
      <c r="AQ22" s="1">
        <f>IF(ISBLANK(AC22),AD22,(AD22*AC22))</f>
        <v>0</v>
      </c>
      <c r="AR22" s="1">
        <f>IF(AQ14=0,0,(AQ22/AQ14)*AR14)</f>
        <v>0</v>
      </c>
      <c r="AS22" s="21">
        <f>IF(AQ14=0,0,IF(ISBLANK(AC22),0,(AC22/AQ14)*AR14))</f>
        <v>0</v>
      </c>
      <c r="AT22" s="1">
        <f>IF(ISBLANK(AF22),AG22,(AG22*AF22))</f>
        <v>0</v>
      </c>
      <c r="AU22" s="1">
        <f>IF(AT14=0,0,(AT22/AT14)*AU14)</f>
        <v>0</v>
      </c>
      <c r="AV22" s="21">
        <f>IF(AT14=0,0,IF(ISBLANK(AF22),0,(AF22/AT14)*AU14))</f>
        <v>0</v>
      </c>
      <c r="AW22" s="1">
        <f>IF(ISBLANK(AI22),AJ22,(AJ22*AI22))</f>
        <v>0</v>
      </c>
      <c r="AX22" s="1">
        <f>IF(AW14=0,0,(AW22/AW14)*AX14)</f>
        <v>0</v>
      </c>
      <c r="AY22" s="21">
        <f>IF(AW14=0,0,IF(ISBLANK(AI22),0,(AI22/AW14)*AX14))</f>
        <v>0</v>
      </c>
    </row>
    <row r="23" ht="15" customHeight="1">
      <c r="B23" s="5">
        <f>X23</f>
        <v>0</v>
      </c>
      <c r="D23" s="18">
        <f>IF(ISBLANK(Z23),0,(Z23/B7)*P7)</f>
        <v>0</v>
      </c>
      <c r="E23" s="11">
        <f>AB23</f>
        <v>0</v>
      </c>
      <c r="F23" s="3">
        <f>IF(ISBLANK(B7),0,IF(B7=0,0,(AN23/B7)*P7))</f>
        <v>0</v>
      </c>
      <c r="G23" s="18">
        <f>IF(ISBLANK(AC23),0,(AC23/B7)*P7)</f>
        <v>0</v>
      </c>
      <c r="H23" s="11">
        <f>AE23</f>
        <v>0</v>
      </c>
      <c r="I23" s="3">
        <f>IF(ISBLANK(B7),0,IF(B7=0,0,(AQ23/B7)*P7))</f>
        <v>0</v>
      </c>
      <c r="J23" s="18">
        <f>IF(ISBLANK(AF23),0,(AF23/B7)*P7)</f>
        <v>0</v>
      </c>
      <c r="K23" s="11">
        <f>AH23</f>
        <v>0</v>
      </c>
      <c r="L23" s="3">
        <f>IF(ISBLANK(B7),0,IF(B7=0,0,(AT23/B7)*P7))</f>
        <v>0</v>
      </c>
      <c r="M23" s="18">
        <f>IF(ISBLANK(AI23),0,(AI23/B7)*P7)</f>
        <v>0</v>
      </c>
      <c r="N23" s="11">
        <f>AK23</f>
        <v>0</v>
      </c>
      <c r="O23" s="3">
        <f>IF(ISBLANK(B7),0,IF(B7=0,0,(AW23/B7)*P7))</f>
        <v>0</v>
      </c>
      <c r="P23" s="3">
        <f>SUM(F23,I23,L23,O23)</f>
        <v>0</v>
      </c>
      <c r="Q23" s="18">
        <f>SUM(D23,G23,J23,M23)</f>
        <v>0</v>
      </c>
      <c r="R23" s="19" t="str">
        <f>IF(P23&lt;0.001,"",Y23*P23)</f>
        <v/>
      </c>
      <c r="V23" t="str">
        <v>.</v>
      </c>
      <c r="X23" s="5">
        <f>IF(ISBLANK(U23),T23,U23)</f>
        <v>0</v>
      </c>
      <c r="AL23" s="5">
        <f>B23</f>
        <v>0</v>
      </c>
      <c r="AN23" s="1">
        <f>IF(ISBLANK(Z23),AA23,(AA23*Z23))</f>
        <v>0</v>
      </c>
      <c r="AO23" s="1">
        <f>IF(AN14=0,0,(AN23/AN14)*AO14)</f>
        <v>0</v>
      </c>
      <c r="AP23" s="21">
        <f>IF(AN14=0,0,IF(ISBLANK(Z23),0,(Z23/AN14)*AO14))</f>
        <v>0</v>
      </c>
      <c r="AQ23" s="1">
        <f>IF(ISBLANK(AC23),AD23,(AD23*AC23))</f>
        <v>0</v>
      </c>
      <c r="AR23" s="1">
        <f>IF(AQ14=0,0,(AQ23/AQ14)*AR14)</f>
        <v>0</v>
      </c>
      <c r="AS23" s="21">
        <f>IF(AQ14=0,0,IF(ISBLANK(AC23),0,(AC23/AQ14)*AR14))</f>
        <v>0</v>
      </c>
      <c r="AT23" s="1">
        <f>IF(ISBLANK(AF23),AG23,(AG23*AF23))</f>
        <v>0</v>
      </c>
      <c r="AU23" s="1">
        <f>IF(AT14=0,0,(AT23/AT14)*AU14)</f>
        <v>0</v>
      </c>
      <c r="AV23" s="21">
        <f>IF(AT14=0,0,IF(ISBLANK(AF23),0,(AF23/AT14)*AU14))</f>
        <v>0</v>
      </c>
      <c r="AW23" s="1">
        <f>IF(ISBLANK(AI23),AJ23,(AJ23*AI23))</f>
        <v>0</v>
      </c>
      <c r="AX23" s="1">
        <f>IF(AW14=0,0,(AW23/AW14)*AX14)</f>
        <v>0</v>
      </c>
      <c r="AY23" s="21">
        <f>IF(AW14=0,0,IF(ISBLANK(AI23),0,(AI23/AW14)*AX14))</f>
        <v>0</v>
      </c>
    </row>
    <row r="24" ht="15.75" customHeight="1">
      <c r="B24" s="5" t="str">
        <f>X24</f>
        <v>œufs pasteurisés</v>
      </c>
      <c r="D24" s="18">
        <f>IF(ISBLANK(Z24),0,(Z24/B7)*P7)</f>
        <v>0</v>
      </c>
      <c r="E24" s="11">
        <f>AB24</f>
        <v>0</v>
      </c>
      <c r="F24" s="3">
        <f>IF(ISBLANK(B7),0,IF(B7=0,0,(AN24/B7)*P7))</f>
        <v>0</v>
      </c>
      <c r="G24" s="18">
        <f>IF(ISBLANK(AC24),0,(AC24/B7)*P7)</f>
        <v>0</v>
      </c>
      <c r="H24" s="11">
        <f>AE24</f>
        <v>0</v>
      </c>
      <c r="I24" s="3">
        <f>IF(ISBLANK(B7),0,IF(B7=0,0,(AQ24/B7)*P7))</f>
        <v>0.3</v>
      </c>
      <c r="J24" s="18">
        <f>IF(ISBLANK(AF24),0,(AF24/B7)*P7)</f>
        <v>0</v>
      </c>
      <c r="K24" s="11">
        <f>AH24</f>
        <v>0</v>
      </c>
      <c r="L24" s="3">
        <f>IF(ISBLANK(B7),0,IF(B7=0,0,(AT24/B7)*P7))</f>
        <v>0</v>
      </c>
      <c r="M24" s="18">
        <f>IF(ISBLANK(AI24),0,(AI24/B7)*P7)</f>
        <v>0</v>
      </c>
      <c r="N24" s="11">
        <f>AK24</f>
        <v>0</v>
      </c>
      <c r="O24" s="3">
        <f>IF(ISBLANK(B7),0,IF(B7=0,0,(AW24/B7)*P7))</f>
        <v>0</v>
      </c>
      <c r="P24" s="3">
        <f>SUM(F24,I24,L24,O24)</f>
        <v>0.3</v>
      </c>
      <c r="Q24" s="18">
        <f>SUM(D24,G24,J24,M24)</f>
        <v>0</v>
      </c>
      <c r="R24" s="19">
        <f>IF(P24&lt;0.001,"",Y24*P24)</f>
        <v>0.375</v>
      </c>
      <c r="T24" t="str">
        <v xml:space="preserve"> 8 œufs coquilles</v>
      </c>
      <c r="U24" t="str">
        <v>œufs pasteurisés</v>
      </c>
      <c r="V24" t="str">
        <v>.</v>
      </c>
      <c r="X24" s="5" t="str">
        <f>IF(ISBLANK(U24),T24,U24)</f>
        <v>œufs pasteurisés</v>
      </c>
      <c r="Y24" s="5">
        <v>1.25</v>
      </c>
      <c r="AD24" s="11">
        <v>1.5</v>
      </c>
      <c r="AL24" s="5" t="str">
        <f>B24</f>
        <v>œufs pasteurisés</v>
      </c>
      <c r="AN24" s="1">
        <f>IF(ISBLANK(Z24),AA24,(AA24*Z24))</f>
        <v>0</v>
      </c>
      <c r="AO24" s="1">
        <f>IF(AN14=0,0,(AN24/AN14)*AO14)</f>
        <v>0</v>
      </c>
      <c r="AP24" s="21">
        <f>IF(AN14=0,0,IF(ISBLANK(Z24),0,(Z24/AN14)*AO14))</f>
        <v>0</v>
      </c>
      <c r="AQ24" s="1">
        <f>IF(ISBLANK(AC24),AD24,(AD24*AC24))</f>
        <v>1.5</v>
      </c>
      <c r="AR24" s="1">
        <f>IF(AQ14=0,0,(AQ24/AQ14)*AR14)</f>
        <v>0.14064697609001406</v>
      </c>
      <c r="AS24" s="21">
        <f>IF(AQ14=0,0,IF(ISBLANK(AC24),0,(AC24/AQ14)*AR14))</f>
        <v>0</v>
      </c>
      <c r="AT24" s="1">
        <f>IF(ISBLANK(AF24),AG24,(AG24*AF24))</f>
        <v>0</v>
      </c>
      <c r="AU24" s="1">
        <f>IF(AT14=0,0,(AT24/AT14)*AU14)</f>
        <v>0</v>
      </c>
      <c r="AV24" s="21">
        <f>IF(AT14=0,0,IF(ISBLANK(AF24),0,(AF24/AT14)*AU14))</f>
        <v>0</v>
      </c>
      <c r="AW24" s="1">
        <f>IF(ISBLANK(AI24),AJ24,(AJ24*AI24))</f>
        <v>0</v>
      </c>
      <c r="AX24" s="1">
        <f>IF(AW14=0,0,(AW24/AW14)*AX14)</f>
        <v>0</v>
      </c>
      <c r="AY24" s="21">
        <f>IF(AW14=0,0,IF(ISBLANK(AI24),0,(AI24/AW14)*AX14))</f>
        <v>0</v>
      </c>
    </row>
    <row r="25" ht="15.75" customHeight="1">
      <c r="B25" s="5" t="str">
        <f>X25</f>
        <v>jaunes pasteurisés</v>
      </c>
      <c r="D25" s="18">
        <f>IF(ISBLANK(Z25),0,(Z25/B7)*P7)</f>
        <v>0</v>
      </c>
      <c r="E25" s="11">
        <f>AB25</f>
        <v>0</v>
      </c>
      <c r="F25" s="3">
        <f>IF(ISBLANK(B7),0,IF(B7=0,0,(AN25/B7)*P7))</f>
        <v>0</v>
      </c>
      <c r="G25" s="18">
        <f>IF(ISBLANK(AC25),0,(AC25/B7)*P7)</f>
        <v>0</v>
      </c>
      <c r="H25" s="11">
        <f>AE25</f>
        <v>0</v>
      </c>
      <c r="I25" s="3">
        <f>IF(ISBLANK(B7),0,IF(B7=0,0,(AQ25/B7)*P7))</f>
        <v>0.15</v>
      </c>
      <c r="J25" s="18">
        <f>IF(ISBLANK(AF25),0,(AF25/B7)*P7)</f>
        <v>0</v>
      </c>
      <c r="K25" s="11">
        <f>AH25</f>
        <v>0</v>
      </c>
      <c r="L25" s="3">
        <f>IF(ISBLANK(B7),0,IF(B7=0,0,(AT25/B7)*P7))</f>
        <v>0</v>
      </c>
      <c r="M25" s="18">
        <f>IF(ISBLANK(AI25),0,(AI25/B7)*P7)</f>
        <v>0</v>
      </c>
      <c r="N25" s="11">
        <f>AK25</f>
        <v>0</v>
      </c>
      <c r="O25" s="3">
        <f>IF(ISBLANK(B7),0,IF(B7=0,0,(AW25/B7)*P7))</f>
        <v>0</v>
      </c>
      <c r="P25" s="3">
        <f>SUM(F25,I25,L25,O25)</f>
        <v>0.15</v>
      </c>
      <c r="Q25" s="18">
        <f>SUM(D25,G25,J25,M25)</f>
        <v>0</v>
      </c>
      <c r="R25" s="19">
        <f>IF(P25&lt;0.001,"",Y25*P25)</f>
        <v>0.1875</v>
      </c>
      <c r="T25" t="str">
        <v>10 jaunes pasteurisés</v>
      </c>
      <c r="U25" t="str">
        <v>jaunes pasteurisés</v>
      </c>
      <c r="V25" t="str">
        <v>.</v>
      </c>
      <c r="X25" s="5" t="str">
        <f>IF(ISBLANK(U25),T25,U25)</f>
        <v>jaunes pasteurisés</v>
      </c>
      <c r="Y25" s="5">
        <v>1.25</v>
      </c>
      <c r="AD25" s="11">
        <v>0.75</v>
      </c>
      <c r="AL25" s="5" t="str">
        <f>B25</f>
        <v>jaunes pasteurisés</v>
      </c>
      <c r="AN25" s="1">
        <f>IF(ISBLANK(Z25),AA25,(AA25*Z25))</f>
        <v>0</v>
      </c>
      <c r="AO25" s="1">
        <f>IF(AN14=0,0,(AN25/AN14)*AO14)</f>
        <v>0</v>
      </c>
      <c r="AP25" s="21">
        <f>IF(AN14=0,0,IF(ISBLANK(Z25),0,(Z25/AN14)*AO14))</f>
        <v>0</v>
      </c>
      <c r="AQ25" s="1">
        <f>IF(ISBLANK(AC25),AD25,(AD25*AC25))</f>
        <v>0.75</v>
      </c>
      <c r="AR25" s="1">
        <f>IF(AQ14=0,0,(AQ25/AQ14)*AR14)</f>
        <v>0.07032348804500703</v>
      </c>
      <c r="AS25" s="21">
        <f>IF(AQ14=0,0,IF(ISBLANK(AC25),0,(AC25/AQ14)*AR14))</f>
        <v>0</v>
      </c>
      <c r="AT25" s="1">
        <f>IF(ISBLANK(AF25),AG25,(AG25*AF25))</f>
        <v>0</v>
      </c>
      <c r="AU25" s="1">
        <f>IF(AT14=0,0,(AT25/AT14)*AU14)</f>
        <v>0</v>
      </c>
      <c r="AV25" s="21">
        <f>IF(AT14=0,0,IF(ISBLANK(AF25),0,(AF25/AT14)*AU14))</f>
        <v>0</v>
      </c>
      <c r="AW25" s="1">
        <f>IF(ISBLANK(AI25),AJ25,(AJ25*AI25))</f>
        <v>0</v>
      </c>
      <c r="AX25" s="1">
        <f>IF(AW14=0,0,(AW25/AW14)*AX14)</f>
        <v>0</v>
      </c>
      <c r="AY25" s="21">
        <f>IF(AW14=0,0,IF(ISBLANK(AI25),0,(AI25/AW14)*AX14))</f>
        <v>0</v>
      </c>
    </row>
    <row r="26" ht="15.75" customHeight="1">
      <c r="B26" s="5" t="str">
        <f>X26</f>
        <v>lait</v>
      </c>
      <c r="D26" s="18">
        <f>IF(ISBLANK(Z26),0,(Z26/B7)*P7)</f>
        <v>0</v>
      </c>
      <c r="E26" s="11">
        <f>AB26</f>
        <v>0</v>
      </c>
      <c r="F26" s="3">
        <f>IF(ISBLANK(B7),0,IF(B7=0,0,(AN26/B7)*P7))</f>
        <v>0</v>
      </c>
      <c r="G26" s="18">
        <f>IF(ISBLANK(AC26),0,(AC26/B7)*P7)</f>
        <v>0</v>
      </c>
      <c r="H26" s="11">
        <f>AE26</f>
        <v>0</v>
      </c>
      <c r="I26" s="3">
        <f>IF(ISBLANK(B7),0,IF(B7=0,0,(AQ26/B7)*P7))</f>
        <v>0.8</v>
      </c>
      <c r="J26" s="18">
        <f>IF(ISBLANK(AF26),0,(AF26/B7)*P7)</f>
        <v>0</v>
      </c>
      <c r="K26" s="11">
        <f>AH26</f>
        <v>0</v>
      </c>
      <c r="L26" s="3">
        <f>IF(ISBLANK(B7),0,IF(B7=0,0,(AT26/B7)*P7))</f>
        <v>0</v>
      </c>
      <c r="M26" s="18">
        <f>IF(ISBLANK(AI26),0,(AI26/B7)*P7)</f>
        <v>0</v>
      </c>
      <c r="N26" s="11">
        <f>AK26</f>
        <v>0</v>
      </c>
      <c r="O26" s="3">
        <f>IF(ISBLANK(B7),0,IF(B7=0,0,(AW26/B7)*P7))</f>
        <v>0</v>
      </c>
      <c r="P26" s="3">
        <f>SUM(F26,I26,L26,O26)</f>
        <v>0.8</v>
      </c>
      <c r="Q26" s="18">
        <f>SUM(D26,G26,J26,M26)</f>
        <v>0</v>
      </c>
      <c r="R26" s="19">
        <f>IF(P26&lt;0.001,"",Y26*P26)</f>
        <v>1</v>
      </c>
      <c r="T26" t="str">
        <v>lait</v>
      </c>
      <c r="V26" t="str">
        <v>.</v>
      </c>
      <c r="X26" s="5" t="str">
        <f>IF(ISBLANK(U26),T26,U26)</f>
        <v>lait</v>
      </c>
      <c r="Y26" s="5">
        <v>1.25</v>
      </c>
      <c r="AD26" s="11">
        <v>4</v>
      </c>
      <c r="AL26" s="5" t="str">
        <f>B26</f>
        <v>lait</v>
      </c>
      <c r="AN26" s="1">
        <f>IF(ISBLANK(Z26),AA26,(AA26*Z26))</f>
        <v>0</v>
      </c>
      <c r="AO26" s="1">
        <f>IF(AN14=0,0,(AN26/AN14)*AO14)</f>
        <v>0</v>
      </c>
      <c r="AP26" s="21">
        <f>IF(AN14=0,0,IF(ISBLANK(Z26),0,(Z26/AN14)*AO14))</f>
        <v>0</v>
      </c>
      <c r="AQ26" s="1">
        <f>IF(ISBLANK(AC26),AD26,(AD26*AC26))</f>
        <v>4</v>
      </c>
      <c r="AR26" s="1">
        <f>IF(AQ14=0,0,(AQ26/AQ14)*AR14)</f>
        <v>0.3750586029067041</v>
      </c>
      <c r="AS26" s="21">
        <f>IF(AQ14=0,0,IF(ISBLANK(AC26),0,(AC26/AQ14)*AR14))</f>
        <v>0</v>
      </c>
      <c r="AT26" s="1">
        <f>IF(ISBLANK(AF26),AG26,(AG26*AF26))</f>
        <v>0</v>
      </c>
      <c r="AU26" s="1">
        <f>IF(AT14=0,0,(AT26/AT14)*AU14)</f>
        <v>0</v>
      </c>
      <c r="AV26" s="21">
        <f>IF(AT14=0,0,IF(ISBLANK(AF26),0,(AF26/AT14)*AU14))</f>
        <v>0</v>
      </c>
      <c r="AW26" s="1">
        <f>IF(ISBLANK(AI26),AJ26,(AJ26*AI26))</f>
        <v>0</v>
      </c>
      <c r="AX26" s="1">
        <f>IF(AW14=0,0,(AW26/AW14)*AX14)</f>
        <v>0</v>
      </c>
      <c r="AY26" s="21">
        <f>IF(AW14=0,0,IF(ISBLANK(AI26),0,(AI26/AW14)*AX14))</f>
        <v>0</v>
      </c>
    </row>
    <row r="27" ht="15.75" customHeight="1">
      <c r="B27" s="5" t="str">
        <f>X27</f>
        <v>crème fraiche</v>
      </c>
      <c r="D27" s="18">
        <f>IF(ISBLANK(Z27),0,(Z27/B7)*P7)</f>
        <v>0</v>
      </c>
      <c r="E27" s="11">
        <f>AB27</f>
        <v>0</v>
      </c>
      <c r="F27" s="3">
        <f>IF(ISBLANK(B7),0,IF(B7=0,0,(AN27/B7)*P7))</f>
        <v>0</v>
      </c>
      <c r="G27" s="18">
        <f>IF(ISBLANK(AC27),0,(AC27/B7)*P7)</f>
        <v>0</v>
      </c>
      <c r="H27" s="11">
        <f>AE27</f>
        <v>0</v>
      </c>
      <c r="I27" s="3">
        <f>IF(ISBLANK(B7),0,IF(B7=0,0,(AQ27/B7)*P7))</f>
        <v>0.8</v>
      </c>
      <c r="J27" s="18">
        <f>IF(ISBLANK(AF27),0,(AF27/B7)*P7)</f>
        <v>0</v>
      </c>
      <c r="K27" s="11">
        <f>AH27</f>
        <v>0</v>
      </c>
      <c r="L27" s="3">
        <f>IF(ISBLANK(B7),0,IF(B7=0,0,(AT27/B7)*P7))</f>
        <v>0</v>
      </c>
      <c r="M27" s="18">
        <f>IF(ISBLANK(AI27),0,(AI27/B7)*P7)</f>
        <v>0</v>
      </c>
      <c r="N27" s="11">
        <f>AK27</f>
        <v>0</v>
      </c>
      <c r="O27" s="3">
        <f>IF(ISBLANK(B7),0,IF(B7=0,0,(AW27/B7)*P7))</f>
        <v>0</v>
      </c>
      <c r="P27" s="3">
        <f>SUM(F27,I27,L27,O27)</f>
        <v>0.8</v>
      </c>
      <c r="Q27" s="18">
        <f>SUM(D27,G27,J27,M27)</f>
        <v>0</v>
      </c>
      <c r="R27" s="19">
        <f>IF(P27&lt;0.001,"",Y27*P27)</f>
        <v>1</v>
      </c>
      <c r="T27" t="str">
        <v>crème fraiche</v>
      </c>
      <c r="V27" t="str">
        <v>.</v>
      </c>
      <c r="X27" s="5" t="str">
        <f>IF(ISBLANK(U27),T27,U27)</f>
        <v>crème fraiche</v>
      </c>
      <c r="Y27" s="5">
        <v>1.25</v>
      </c>
      <c r="AD27" s="11">
        <v>4</v>
      </c>
      <c r="AL27" s="5" t="str">
        <f>B27</f>
        <v>crème fraiche</v>
      </c>
      <c r="AN27" s="1">
        <f>IF(ISBLANK(Z27),AA27,(AA27*Z27))</f>
        <v>0</v>
      </c>
      <c r="AO27" s="1">
        <f>IF(AN14=0,0,(AN27/AN14)*AO14)</f>
        <v>0</v>
      </c>
      <c r="AP27" s="21">
        <f>IF(AN14=0,0,IF(ISBLANK(Z27),0,(Z27/AN14)*AO14))</f>
        <v>0</v>
      </c>
      <c r="AQ27" s="1">
        <f>IF(ISBLANK(AC27),AD27,(AD27*AC27))</f>
        <v>4</v>
      </c>
      <c r="AR27" s="1">
        <f>IF(AQ14=0,0,(AQ27/AQ14)*AR14)</f>
        <v>0.3750586029067041</v>
      </c>
      <c r="AS27" s="21">
        <f>IF(AQ14=0,0,IF(ISBLANK(AC27),0,(AC27/AQ14)*AR14))</f>
        <v>0</v>
      </c>
      <c r="AT27" s="1">
        <f>IF(ISBLANK(AF27),AG27,(AG27*AF27))</f>
        <v>0</v>
      </c>
      <c r="AU27" s="1">
        <f>IF(AT14=0,0,(AT27/AT14)*AU14)</f>
        <v>0</v>
      </c>
      <c r="AV27" s="21">
        <f>IF(AT14=0,0,IF(ISBLANK(AF27),0,(AF27/AT14)*AU14))</f>
        <v>0</v>
      </c>
      <c r="AW27" s="1">
        <f>IF(ISBLANK(AI27),AJ27,(AJ27*AI27))</f>
        <v>0</v>
      </c>
      <c r="AX27" s="1">
        <f>IF(AW14=0,0,(AW27/AW14)*AX14)</f>
        <v>0</v>
      </c>
      <c r="AY27" s="21">
        <f>IF(AW14=0,0,IF(ISBLANK(AI27),0,(AI27/AW14)*AX14))</f>
        <v>0</v>
      </c>
    </row>
    <row r="28" ht="15" customHeight="1">
      <c r="B28" s="5" t="str">
        <f>X28</f>
        <v>fécule</v>
      </c>
      <c r="D28" s="18">
        <f>IF(ISBLANK(Z28),0,(Z28/B7)*P7)</f>
        <v>0</v>
      </c>
      <c r="E28" s="11">
        <f>AB28</f>
        <v>0</v>
      </c>
      <c r="F28" s="3">
        <f>IF(ISBLANK(B7),0,IF(B7=0,0,(AN28/B7)*P7))</f>
        <v>0</v>
      </c>
      <c r="G28" s="18">
        <f>IF(ISBLANK(AC28),0,(AC28/B7)*P7)</f>
        <v>0</v>
      </c>
      <c r="H28" s="11">
        <f>AE28</f>
        <v>0</v>
      </c>
      <c r="I28" s="3">
        <f>IF(ISBLANK(B7),0,IF(B7=0,0,(AQ28/B7)*P7))</f>
        <v>0.03</v>
      </c>
      <c r="J28" s="18">
        <f>IF(ISBLANK(AF28),0,(AF28/B7)*P7)</f>
        <v>0</v>
      </c>
      <c r="K28" s="11">
        <f>AH28</f>
        <v>0</v>
      </c>
      <c r="L28" s="3">
        <f>IF(ISBLANK(B7),0,IF(B7=0,0,(AT28/B7)*P7))</f>
        <v>0</v>
      </c>
      <c r="M28" s="18">
        <f>IF(ISBLANK(AI28),0,(AI28/B7)*P7)</f>
        <v>0</v>
      </c>
      <c r="N28" s="11">
        <f>AK28</f>
        <v>0</v>
      </c>
      <c r="O28" s="3">
        <f>IF(ISBLANK(B7),0,IF(B7=0,0,(AW28/B7)*P7))</f>
        <v>0</v>
      </c>
      <c r="P28" s="3">
        <f>SUM(F28,I28,L28,O28)</f>
        <v>0.03</v>
      </c>
      <c r="Q28" s="18">
        <f>SUM(D28,G28,J28,M28)</f>
        <v>0</v>
      </c>
      <c r="R28" s="19">
        <f>IF(P28&lt;0.001,"",Y28*P28)</f>
        <v>0.0375</v>
      </c>
      <c r="T28" t="str">
        <v>fécule</v>
      </c>
      <c r="V28" t="str">
        <v>.</v>
      </c>
      <c r="X28" s="5" t="str">
        <f>IF(ISBLANK(U28),T28,U28)</f>
        <v>fécule</v>
      </c>
      <c r="Y28" s="5">
        <v>1.25</v>
      </c>
      <c r="AD28" s="11">
        <v>0.15</v>
      </c>
      <c r="AL28" s="5" t="str">
        <f>B28</f>
        <v>fécule</v>
      </c>
      <c r="AN28" s="1">
        <f>IF(ISBLANK(Z28),AA28,(AA28*Z28))</f>
        <v>0</v>
      </c>
      <c r="AO28" s="1">
        <f>IF(AN14=0,0,(AN28/AN14)*AO14)</f>
        <v>0</v>
      </c>
      <c r="AP28" s="21">
        <f>IF(AN14=0,0,IF(ISBLANK(Z28),0,(Z28/AN14)*AO14))</f>
        <v>0</v>
      </c>
      <c r="AQ28" s="1">
        <f>IF(ISBLANK(AC28),AD28,(AD28*AC28))</f>
        <v>0.15</v>
      </c>
      <c r="AR28" s="1">
        <f>IF(AQ14=0,0,(AQ28/AQ14)*AR14)</f>
        <v>0.014064697609001404</v>
      </c>
      <c r="AS28" s="21">
        <f>IF(AQ14=0,0,IF(ISBLANK(AC28),0,(AC28/AQ14)*AR14))</f>
        <v>0</v>
      </c>
      <c r="AT28" s="1">
        <f>IF(ISBLANK(AF28),AG28,(AG28*AF28))</f>
        <v>0</v>
      </c>
      <c r="AU28" s="1">
        <f>IF(AT14=0,0,(AT28/AT14)*AU14)</f>
        <v>0</v>
      </c>
      <c r="AV28" s="21">
        <f>IF(AT14=0,0,IF(ISBLANK(AF28),0,(AF28/AT14)*AU14))</f>
        <v>0</v>
      </c>
      <c r="AW28" s="1">
        <f>IF(ISBLANK(AI28),AJ28,(AJ28*AI28))</f>
        <v>0</v>
      </c>
      <c r="AX28" s="1">
        <f>IF(AW14=0,0,(AW28/AW14)*AX14)</f>
        <v>0</v>
      </c>
      <c r="AY28" s="21">
        <f>IF(AW14=0,0,IF(ISBLANK(AI28),0,(AI28/AW14)*AX14))</f>
        <v>0</v>
      </c>
    </row>
    <row r="29" ht="15" customHeight="1">
      <c r="B29" s="5" t="str">
        <f>X29</f>
        <v>sel fin</v>
      </c>
      <c r="D29" s="18">
        <f>IF(ISBLANK(Z29),0,(Z29/B7)*P7)</f>
        <v>0</v>
      </c>
      <c r="E29" s="11">
        <f>AB29</f>
        <v>0</v>
      </c>
      <c r="F29" s="3">
        <f>IF(ISBLANK(B7),0,IF(B7=0,0,(AN29/B7)*P7))</f>
        <v>0</v>
      </c>
      <c r="G29" s="18">
        <f>IF(ISBLANK(AC29),0,(AC29/B7)*P7)</f>
        <v>0</v>
      </c>
      <c r="H29" s="11">
        <f>AE29</f>
        <v>0</v>
      </c>
      <c r="I29" s="3">
        <f>IF(ISBLANK(B7),0,IF(B7=0,0,(AQ29/B7)*P7))</f>
        <v>0.011999999999999999</v>
      </c>
      <c r="J29" s="18">
        <f>IF(ISBLANK(AF29),0,(AF29/B7)*P7)</f>
        <v>0</v>
      </c>
      <c r="K29" s="11">
        <f>AH29</f>
        <v>0</v>
      </c>
      <c r="L29" s="3">
        <f>IF(ISBLANK(B7),0,IF(B7=0,0,(AT29/B7)*P7))</f>
        <v>0</v>
      </c>
      <c r="M29" s="18">
        <f>IF(ISBLANK(AI29),0,(AI29/B7)*P7)</f>
        <v>0</v>
      </c>
      <c r="N29" s="11">
        <f>AK29</f>
        <v>0</v>
      </c>
      <c r="O29" s="3">
        <f>IF(ISBLANK(B7),0,IF(B7=0,0,(AW29/B7)*P7))</f>
        <v>0</v>
      </c>
      <c r="P29" s="3">
        <f>SUM(F29,I29,L29,O29)</f>
        <v>0.011999999999999999</v>
      </c>
      <c r="Q29" s="18">
        <f>SUM(D29,G29,J29,M29)</f>
        <v>0</v>
      </c>
      <c r="R29" s="19">
        <f>IF(P29&lt;0.001,"",Y29*P29)</f>
        <v>0.014999999999999998</v>
      </c>
      <c r="T29" t="str">
        <v>sel fin</v>
      </c>
      <c r="V29" t="str">
        <v>.</v>
      </c>
      <c r="X29" s="5" t="str">
        <f>IF(ISBLANK(U29),T29,U29)</f>
        <v>sel fin</v>
      </c>
      <c r="Y29" s="5">
        <v>1.25</v>
      </c>
      <c r="AD29" s="11">
        <v>0.06</v>
      </c>
      <c r="AL29" s="5" t="str">
        <f>B29</f>
        <v>sel fin</v>
      </c>
      <c r="AN29" s="1">
        <f>IF(ISBLANK(Z29),AA29,(AA29*Z29))</f>
        <v>0</v>
      </c>
      <c r="AO29" s="1">
        <f>IF(AN14=0,0,(AN29/AN14)*AO14)</f>
        <v>0</v>
      </c>
      <c r="AP29" s="21">
        <f>IF(AN14=0,0,IF(ISBLANK(Z29),0,(Z29/AN14)*AO14))</f>
        <v>0</v>
      </c>
      <c r="AQ29" s="1">
        <f>IF(ISBLANK(AC29),AD29,(AD29*AC29))</f>
        <v>0.06</v>
      </c>
      <c r="AR29" s="1">
        <f>IF(AQ14=0,0,(AQ29/AQ14)*AR14)</f>
        <v>0.005625879043600562</v>
      </c>
      <c r="AS29" s="21">
        <f>IF(AQ14=0,0,IF(ISBLANK(AC29),0,(AC29/AQ14)*AR14))</f>
        <v>0</v>
      </c>
      <c r="AT29" s="1">
        <f>IF(ISBLANK(AF29),AG29,(AG29*AF29))</f>
        <v>0</v>
      </c>
      <c r="AU29" s="1">
        <f>IF(AT14=0,0,(AT29/AT14)*AU14)</f>
        <v>0</v>
      </c>
      <c r="AV29" s="21">
        <f>IF(AT14=0,0,IF(ISBLANK(AF29),0,(AF29/AT14)*AU14))</f>
        <v>0</v>
      </c>
      <c r="AW29" s="1">
        <f>IF(ISBLANK(AI29),AJ29,(AJ29*AI29))</f>
        <v>0</v>
      </c>
      <c r="AX29" s="1">
        <f>IF(AW14=0,0,(AW29/AW14)*AX14)</f>
        <v>0</v>
      </c>
      <c r="AY29" s="21">
        <f>IF(AW14=0,0,IF(ISBLANK(AI29),0,(AI29/AW14)*AX14))</f>
        <v>0</v>
      </c>
    </row>
    <row r="30" ht="15" customHeight="1">
      <c r="B30" s="5" t="str">
        <f>X30</f>
        <v>piment de cayenne</v>
      </c>
      <c r="D30" s="18">
        <f>IF(ISBLANK(Z30),0,(Z30/B7)*P7)</f>
        <v>0</v>
      </c>
      <c r="E30" s="11">
        <f>AB30</f>
        <v>0</v>
      </c>
      <c r="F30" s="3">
        <f>IF(ISBLANK(B7),0,IF(B7=0,0,(AN30/B7)*P7))</f>
        <v>0</v>
      </c>
      <c r="G30" s="18">
        <f>IF(ISBLANK(AC30),0,(AC30/B7)*P7)</f>
        <v>0</v>
      </c>
      <c r="H30" s="11">
        <f>AE30</f>
        <v>0</v>
      </c>
      <c r="I30" s="3">
        <f>IF(ISBLANK(B7),0,IF(B7=0,0,(AQ30/B7)*P7))</f>
        <v>0.0004</v>
      </c>
      <c r="J30" s="18">
        <f>IF(ISBLANK(AF30),0,(AF30/B7)*P7)</f>
        <v>0</v>
      </c>
      <c r="K30" s="11">
        <f>AH30</f>
        <v>0</v>
      </c>
      <c r="L30" s="3">
        <f>IF(ISBLANK(B7),0,IF(B7=0,0,(AT30/B7)*P7))</f>
        <v>0</v>
      </c>
      <c r="M30" s="18">
        <f>IF(ISBLANK(AI30),0,(AI30/B7)*P7)</f>
        <v>0</v>
      </c>
      <c r="N30" s="11">
        <f>AK30</f>
        <v>0</v>
      </c>
      <c r="O30" s="3">
        <f>IF(ISBLANK(B7),0,IF(B7=0,0,(AW30/B7)*P7))</f>
        <v>0</v>
      </c>
      <c r="P30" s="3">
        <f>SUM(F30,I30,L30,O30)</f>
        <v>0.0004</v>
      </c>
      <c r="Q30" s="18">
        <f>SUM(D30,G30,J30,M30)</f>
        <v>0</v>
      </c>
      <c r="R30" s="19" t="str">
        <f>IF(P30&lt;0.001,"",Y30*P30)</f>
        <v/>
      </c>
      <c r="T30" t="str">
        <v>poivre de cayenne</v>
      </c>
      <c r="U30" t="str">
        <v>piment de cayenne</v>
      </c>
      <c r="V30" t="str">
        <v>.</v>
      </c>
      <c r="X30" s="5" t="str">
        <f>IF(ISBLANK(U30),T30,U30)</f>
        <v>piment de cayenne</v>
      </c>
      <c r="Y30" s="5">
        <v>1.25</v>
      </c>
      <c r="AD30" s="11">
        <v>0.002</v>
      </c>
      <c r="AL30" s="5" t="str">
        <f>B30</f>
        <v>piment de cayenne</v>
      </c>
      <c r="AN30" s="1">
        <f>IF(ISBLANK(Z30),AA30,(AA30*Z30))</f>
        <v>0</v>
      </c>
      <c r="AO30" s="1">
        <f>IF(AN14=0,0,(AN30/AN14)*AO14)</f>
        <v>0</v>
      </c>
      <c r="AP30" s="21">
        <f>IF(AN14=0,0,IF(ISBLANK(Z30),0,(Z30/AN14)*AO14))</f>
        <v>0</v>
      </c>
      <c r="AQ30" s="1">
        <f>IF(ISBLANK(AC30),AD30,(AD30*AC30))</f>
        <v>0.002</v>
      </c>
      <c r="AR30" s="1">
        <f>IF(AQ14=0,0,(AQ30/AQ14)*AR14)</f>
        <v>0.00018752930145335208</v>
      </c>
      <c r="AS30" s="21">
        <f>IF(AQ14=0,0,IF(ISBLANK(AC30),0,(AC30/AQ14)*AR14))</f>
        <v>0</v>
      </c>
      <c r="AT30" s="1">
        <f>IF(ISBLANK(AF30),AG30,(AG30*AF30))</f>
        <v>0</v>
      </c>
      <c r="AU30" s="1">
        <f>IF(AT14=0,0,(AT30/AT14)*AU14)</f>
        <v>0</v>
      </c>
      <c r="AV30" s="21">
        <f>IF(AT14=0,0,IF(ISBLANK(AF30),0,(AF30/AT14)*AU14))</f>
        <v>0</v>
      </c>
      <c r="AW30" s="1">
        <f>IF(ISBLANK(AI30),AJ30,(AJ30*AI30))</f>
        <v>0</v>
      </c>
      <c r="AX30" s="1">
        <f>IF(AW14=0,0,(AW30/AW14)*AX14)</f>
        <v>0</v>
      </c>
      <c r="AY30" s="21">
        <f>IF(AW14=0,0,IF(ISBLANK(AI30),0,(AI30/AW14)*AX14))</f>
        <v>0</v>
      </c>
    </row>
    <row r="31" ht="15.75" customHeight="1">
      <c r="B31" s="5" t="str">
        <f>X31</f>
        <v>muscade</v>
      </c>
      <c r="D31" s="18">
        <f>IF(ISBLANK(Z31),0,(Z31/B7)*P7)</f>
        <v>0</v>
      </c>
      <c r="E31" s="11">
        <f>AB31</f>
        <v>0</v>
      </c>
      <c r="F31" s="3">
        <f>IF(ISBLANK(B7),0,IF(B7=0,0,(AN31/B7)*P7))</f>
        <v>0</v>
      </c>
      <c r="G31" s="18">
        <f>IF(ISBLANK(AC31),0,(AC31/B7)*P7)</f>
        <v>0</v>
      </c>
      <c r="H31" s="11">
        <f>AE31</f>
        <v>0</v>
      </c>
      <c r="I31" s="3">
        <f>IF(ISBLANK(B7),0,IF(B7=0,0,(AQ31/B7)*P7))</f>
        <v>0.0006000000000000001</v>
      </c>
      <c r="J31" s="18">
        <f>IF(ISBLANK(AF31),0,(AF31/B7)*P7)</f>
        <v>0</v>
      </c>
      <c r="K31" s="11">
        <f>AH31</f>
        <v>0</v>
      </c>
      <c r="L31" s="3">
        <f>IF(ISBLANK(B7),0,IF(B7=0,0,(AT31/B7)*P7))</f>
        <v>0</v>
      </c>
      <c r="M31" s="18">
        <f>IF(ISBLANK(AI31),0,(AI31/B7)*P7)</f>
        <v>0</v>
      </c>
      <c r="N31" s="11">
        <f>AK31</f>
        <v>0</v>
      </c>
      <c r="O31" s="3">
        <f>IF(ISBLANK(B7),0,IF(B7=0,0,(AW31/B7)*P7))</f>
        <v>0</v>
      </c>
      <c r="P31" s="3">
        <f>SUM(F31,I31,L31,O31)</f>
        <v>0.0006000000000000001</v>
      </c>
      <c r="Q31" s="18">
        <f>SUM(D31,G31,J31,M31)</f>
        <v>0</v>
      </c>
      <c r="R31" s="19" t="str">
        <f>IF(P31&lt;0.001,"",Y31*P31)</f>
        <v/>
      </c>
      <c r="T31" t="str">
        <v>muscade</v>
      </c>
      <c r="V31" t="str">
        <v>.</v>
      </c>
      <c r="X31" s="5" t="str">
        <f>IF(ISBLANK(U31),T31,U31)</f>
        <v>muscade</v>
      </c>
      <c r="Y31" s="5">
        <v>1.25</v>
      </c>
      <c r="AD31" s="11">
        <v>0.003</v>
      </c>
      <c r="AL31" s="5" t="str">
        <f>B31</f>
        <v>muscade</v>
      </c>
      <c r="AN31" s="1">
        <f>IF(ISBLANK(Z31),AA31,(AA31*Z31))</f>
        <v>0</v>
      </c>
      <c r="AO31" s="1">
        <f>IF(AN14=0,0,(AN31/AN14)*AO14)</f>
        <v>0</v>
      </c>
      <c r="AP31" s="21">
        <f>IF(AN14=0,0,IF(ISBLANK(Z31),0,(Z31/AN14)*AO14))</f>
        <v>0</v>
      </c>
      <c r="AQ31" s="1">
        <f>IF(ISBLANK(AC31),AD31,(AD31*AC31))</f>
        <v>0.003</v>
      </c>
      <c r="AR31" s="1">
        <f>IF(AQ14=0,0,(AQ31/AQ14)*AR14)</f>
        <v>0.00028129395218002813</v>
      </c>
      <c r="AS31" s="21">
        <f>IF(AQ14=0,0,IF(ISBLANK(AC31),0,(AC31/AQ14)*AR14))</f>
        <v>0</v>
      </c>
      <c r="AT31" s="1">
        <f>IF(ISBLANK(AF31),AG31,(AG31*AF31))</f>
        <v>0</v>
      </c>
      <c r="AU31" s="1">
        <f>IF(AT14=0,0,(AT31/AT14)*AU14)</f>
        <v>0</v>
      </c>
      <c r="AV31" s="21">
        <f>IF(AT14=0,0,IF(ISBLANK(AF31),0,(AF31/AT14)*AU14))</f>
        <v>0</v>
      </c>
      <c r="AW31" s="1">
        <f>IF(ISBLANK(AI31),AJ31,(AJ31*AI31))</f>
        <v>0</v>
      </c>
      <c r="AX31" s="1">
        <f>IF(AW14=0,0,(AW31/AW14)*AX14)</f>
        <v>0</v>
      </c>
      <c r="AY31" s="21">
        <f>IF(AW14=0,0,IF(ISBLANK(AI31),0,(AI31/AW14)*AX14))</f>
        <v>0</v>
      </c>
    </row>
    <row r="32" ht="15" customHeight="1">
      <c r="B32" s="5" t="str">
        <f>X32</f>
        <v>beurre fondu</v>
      </c>
      <c r="D32" s="18">
        <f>IF(ISBLANK(Z32),0,(Z32/B7)*P7)</f>
        <v>0</v>
      </c>
      <c r="E32" s="11">
        <f>AB32</f>
        <v>0</v>
      </c>
      <c r="F32" s="3">
        <f>IF(ISBLANK(B7),0,IF(B7=0,0,(AN32/B7)*P7))</f>
        <v>0</v>
      </c>
      <c r="G32" s="18">
        <f>IF(ISBLANK(AC32),0,(AC32/B7)*P7)</f>
        <v>0</v>
      </c>
      <c r="H32" s="11">
        <f>AE32</f>
        <v>0</v>
      </c>
      <c r="I32" s="3">
        <f>IF(ISBLANK(B7),0,IF(B7=0,0,(AQ32/B7)*P7))</f>
        <v>0.04</v>
      </c>
      <c r="J32" s="18">
        <f>IF(ISBLANK(AF32),0,(AF32/B7)*P7)</f>
        <v>0</v>
      </c>
      <c r="K32" s="11">
        <f>AH32</f>
        <v>0</v>
      </c>
      <c r="L32" s="3">
        <f>IF(ISBLANK(B7),0,IF(B7=0,0,(AT32/B7)*P7))</f>
        <v>0</v>
      </c>
      <c r="M32" s="18">
        <f>IF(ISBLANK(AI32),0,(AI32/B7)*P7)</f>
        <v>0</v>
      </c>
      <c r="N32" s="11">
        <f>AK32</f>
        <v>0</v>
      </c>
      <c r="O32" s="3">
        <f>IF(ISBLANK(B7),0,IF(B7=0,0,(AW32/B7)*P7))</f>
        <v>0</v>
      </c>
      <c r="P32" s="3">
        <f>SUM(F32,I32,L32,O32)</f>
        <v>0.04</v>
      </c>
      <c r="Q32" s="18">
        <f>SUM(D32,G32,J32,M32)</f>
        <v>0</v>
      </c>
      <c r="R32" s="19">
        <f>IF(P32&lt;0.001,"",Y32*P32)</f>
        <v>0.05</v>
      </c>
      <c r="T32" t="str">
        <v>beurre fondu</v>
      </c>
      <c r="V32" t="str">
        <v>.</v>
      </c>
      <c r="X32" s="5" t="str">
        <f>IF(ISBLANK(U32),T32,U32)</f>
        <v>beurre fondu</v>
      </c>
      <c r="Y32" s="5">
        <v>1.25</v>
      </c>
      <c r="AD32" s="11">
        <v>0.2</v>
      </c>
      <c r="AL32" s="5" t="str">
        <f>B32</f>
        <v>beurre fondu</v>
      </c>
      <c r="AN32" s="1">
        <f>IF(ISBLANK(Z32),AA32,(AA32*Z32))</f>
        <v>0</v>
      </c>
      <c r="AO32" s="1">
        <f>IF(AN14=0,0,(AN32/AN14)*AO14)</f>
        <v>0</v>
      </c>
      <c r="AP32" s="21">
        <f>IF(AN14=0,0,IF(ISBLANK(Z32),0,(Z32/AN14)*AO14))</f>
        <v>0</v>
      </c>
      <c r="AQ32" s="1">
        <f>IF(ISBLANK(AC32),AD32,(AD32*AC32))</f>
        <v>0.2</v>
      </c>
      <c r="AR32" s="1">
        <f>IF(AQ14=0,0,(AQ32/AQ14)*AR14)</f>
        <v>0.018752930145335207</v>
      </c>
      <c r="AS32" s="21">
        <f>IF(AQ14=0,0,IF(ISBLANK(AC32),0,(AC32/AQ14)*AR14))</f>
        <v>0</v>
      </c>
      <c r="AT32" s="1">
        <f>IF(ISBLANK(AF32),AG32,(AG32*AF32))</f>
        <v>0</v>
      </c>
      <c r="AU32" s="1">
        <f>IF(AT14=0,0,(AT32/AT14)*AU14)</f>
        <v>0</v>
      </c>
      <c r="AV32" s="21">
        <f>IF(AT14=0,0,IF(ISBLANK(AF32),0,(AF32/AT14)*AU14))</f>
        <v>0</v>
      </c>
      <c r="AW32" s="1">
        <f>IF(ISBLANK(AI32),AJ32,(AJ32*AI32))</f>
        <v>0</v>
      </c>
      <c r="AX32" s="1">
        <f>IF(AW14=0,0,(AW32/AW14)*AX14)</f>
        <v>0</v>
      </c>
      <c r="AY32" s="21">
        <f>IF(AW14=0,0,IF(ISBLANK(AI32),0,(AI32/AW14)*AX14))</f>
        <v>0</v>
      </c>
    </row>
    <row r="33" ht="15" customHeight="1">
      <c r="B33" s="5">
        <f>X33</f>
        <v>0</v>
      </c>
      <c r="D33" s="18">
        <f>IF(ISBLANK(Z33),0,(Z33/B7)*P7)</f>
        <v>0</v>
      </c>
      <c r="E33" s="11">
        <f>AB33</f>
        <v>0</v>
      </c>
      <c r="F33" s="3">
        <f>IF(ISBLANK(B7),0,IF(B7=0,0,(AN33/B7)*P7))</f>
        <v>0</v>
      </c>
      <c r="G33" s="18">
        <f>IF(ISBLANK(AC33),0,(AC33/B7)*P7)</f>
        <v>0</v>
      </c>
      <c r="H33" s="11">
        <f>AE33</f>
        <v>0</v>
      </c>
      <c r="I33" s="3">
        <f>IF(ISBLANK(B7),0,IF(B7=0,0,(AQ33/B7)*P7))</f>
        <v>0</v>
      </c>
      <c r="J33" s="18">
        <f>IF(ISBLANK(AF33),0,(AF33/B7)*P7)</f>
        <v>0</v>
      </c>
      <c r="K33" s="11">
        <f>AH33</f>
        <v>0</v>
      </c>
      <c r="L33" s="3">
        <f>IF(ISBLANK(B7),0,IF(B7=0,0,(AT33/B7)*P7))</f>
        <v>0</v>
      </c>
      <c r="M33" s="18">
        <f>IF(ISBLANK(AI33),0,(AI33/B7)*P7)</f>
        <v>0</v>
      </c>
      <c r="N33" s="11">
        <f>AK33</f>
        <v>0</v>
      </c>
      <c r="O33" s="3">
        <f>IF(ISBLANK(B7),0,IF(B7=0,0,(AW33/B7)*P7))</f>
        <v>0</v>
      </c>
      <c r="P33" s="3">
        <f>SUM(F33,I33,L33,O33)</f>
        <v>0</v>
      </c>
      <c r="Q33" s="18">
        <f>SUM(D33,G33,J33,M33)</f>
        <v>0</v>
      </c>
      <c r="R33" s="19" t="str">
        <f>IF(P33&lt;0.001,"",Y33*P33)</f>
        <v/>
      </c>
      <c r="V33" t="str">
        <v>.</v>
      </c>
      <c r="X33" s="5">
        <f>IF(ISBLANK(U33),T33,U33)</f>
        <v>0</v>
      </c>
      <c r="AL33" s="5">
        <f>B33</f>
        <v>0</v>
      </c>
      <c r="AN33" s="1">
        <f>IF(ISBLANK(Z33),AA33,(AA33*Z33))</f>
        <v>0</v>
      </c>
      <c r="AO33" s="1">
        <f>IF(AN14=0,0,(AN33/AN14)*AO14)</f>
        <v>0</v>
      </c>
      <c r="AP33" s="21">
        <f>IF(AN14=0,0,IF(ISBLANK(Z33),0,(Z33/AN14)*AO14))</f>
        <v>0</v>
      </c>
      <c r="AQ33" s="1">
        <f>IF(ISBLANK(AC33),AD33,(AD33*AC33))</f>
        <v>0</v>
      </c>
      <c r="AR33" s="1">
        <f>IF(AQ14=0,0,(AQ33/AQ14)*AR14)</f>
        <v>0</v>
      </c>
      <c r="AS33" s="21">
        <f>IF(AQ14=0,0,IF(ISBLANK(AC33),0,(AC33/AQ14)*AR14))</f>
        <v>0</v>
      </c>
      <c r="AT33" s="1">
        <f>IF(ISBLANK(AF33),AG33,(AG33*AF33))</f>
        <v>0</v>
      </c>
      <c r="AU33" s="1">
        <f>IF(AT14=0,0,(AT33/AT14)*AU14)</f>
        <v>0</v>
      </c>
      <c r="AV33" s="21">
        <f>IF(AT14=0,0,IF(ISBLANK(AF33),0,(AF33/AT14)*AU14))</f>
        <v>0</v>
      </c>
      <c r="AW33" s="1">
        <f>IF(ISBLANK(AI33),AJ33,(AJ33*AI33))</f>
        <v>0</v>
      </c>
      <c r="AX33" s="1">
        <f>IF(AW14=0,0,(AW33/AW14)*AX14)</f>
        <v>0</v>
      </c>
      <c r="AY33" s="21">
        <f>IF(AW14=0,0,IF(ISBLANK(AI33),0,(AI33/AW14)*AX14))</f>
        <v>0</v>
      </c>
    </row>
    <row r="34" ht="15" customHeight="1">
      <c r="B34" t="str">
        <f>X34</f>
        <v>Garniture</v>
      </c>
      <c r="D34" s="18">
        <f>IF(ISBLANK(Z34),0,(Z34/B7)*P7)</f>
        <v>0</v>
      </c>
      <c r="E34" s="11">
        <f>AB34</f>
        <v>0</v>
      </c>
      <c r="F34" s="3">
        <f>IF(ISBLANK(B7),0,IF(B7=0,0,(AN34/B7)*P7))</f>
        <v>0</v>
      </c>
      <c r="G34" s="18">
        <f>IF(ISBLANK(AC34),0,(AC34/B7)*P7)</f>
        <v>0</v>
      </c>
      <c r="H34" s="11">
        <f>AE34</f>
        <v>0</v>
      </c>
      <c r="I34" s="3">
        <f>IF(ISBLANK(B7),0,IF(B7=0,0,(AQ34/B7)*P7))</f>
        <v>0</v>
      </c>
      <c r="J34" s="18">
        <f>IF(ISBLANK(AF34),0,(AF34/B7)*P7)</f>
        <v>0</v>
      </c>
      <c r="K34" s="11">
        <f>AH34</f>
        <v>0</v>
      </c>
      <c r="L34" s="3">
        <f>IF(ISBLANK(B7),0,IF(B7=0,0,(AT34/B7)*P7))</f>
        <v>0</v>
      </c>
      <c r="M34" s="18">
        <f>IF(ISBLANK(AI34),0,(AI34/B7)*P7)</f>
        <v>0</v>
      </c>
      <c r="N34" s="11">
        <f>AK34</f>
        <v>0</v>
      </c>
      <c r="O34" s="3">
        <f>IF(ISBLANK(B7),0,IF(B7=0,0,(AW34/B7)*P7))</f>
        <v>0</v>
      </c>
      <c r="P34" s="3">
        <f>SUM(F34,I34,L34,O34)</f>
        <v>0</v>
      </c>
      <c r="Q34" s="18">
        <f>SUM(D34,G34,J34,M34)</f>
        <v>0</v>
      </c>
      <c r="R34" s="19" t="str">
        <f>IF(P34&lt;0.001,"",Y34*P34)</f>
        <v/>
      </c>
      <c r="T34" t="str">
        <v>Garniture</v>
      </c>
      <c r="V34" t="str">
        <v>.</v>
      </c>
      <c r="X34" s="5" t="str">
        <f>IF(ISBLANK(U34),T34,U34)</f>
        <v>Garniture</v>
      </c>
      <c r="AL34" s="5" t="str">
        <f>B34</f>
        <v>Garniture</v>
      </c>
      <c r="AN34" s="1">
        <f>IF(ISBLANK(Z34),AA34,(AA34*Z34))</f>
        <v>0</v>
      </c>
      <c r="AO34" s="1">
        <f>IF(AN14=0,0,(AN34/AN14)*AO14)</f>
        <v>0</v>
      </c>
      <c r="AP34" s="21">
        <f>IF(AN14=0,0,IF(ISBLANK(Z34),0,(Z34/AN14)*AO14))</f>
        <v>0</v>
      </c>
      <c r="AQ34" s="1">
        <f>IF(ISBLANK(AC34),AD34,(AD34*AC34))</f>
        <v>0</v>
      </c>
      <c r="AR34" s="1">
        <f>IF(AQ14=0,0,(AQ34/AQ14)*AR14)</f>
        <v>0</v>
      </c>
      <c r="AS34" s="21">
        <f>IF(AQ14=0,0,IF(ISBLANK(AC34),0,(AC34/AQ14)*AR14))</f>
        <v>0</v>
      </c>
      <c r="AT34" s="1">
        <f>IF(ISBLANK(AF34),AG34,(AG34*AF34))</f>
        <v>0</v>
      </c>
      <c r="AU34" s="1">
        <f>IF(AT14=0,0,(AT34/AT14)*AU14)</f>
        <v>0</v>
      </c>
      <c r="AV34" s="21">
        <f>IF(AT14=0,0,IF(ISBLANK(AF34),0,(AF34/AT14)*AU14))</f>
        <v>0</v>
      </c>
      <c r="AW34" s="1">
        <f>IF(ISBLANK(AI34),AJ34,(AJ34*AI34))</f>
        <v>0</v>
      </c>
      <c r="AX34" s="1">
        <f>IF(AW14=0,0,(AW34/AW14)*AX14)</f>
        <v>0</v>
      </c>
      <c r="AY34" s="21">
        <f>IF(AW14=0,0,IF(ISBLANK(AI34),0,(AI34/AW14)*AX14))</f>
        <v>0</v>
      </c>
    </row>
    <row r="35" ht="15" customHeight="1">
      <c r="B35" s="5">
        <f>X35</f>
        <v>0</v>
      </c>
      <c r="D35" s="18">
        <f>IF(ISBLANK(Z35),0,(Z35/B7)*P7)</f>
        <v>0</v>
      </c>
      <c r="E35" s="11">
        <f>AB35</f>
        <v>0</v>
      </c>
      <c r="F35" s="3">
        <f>IF(ISBLANK(B7),0,IF(B7=0,0,(AN35/B7)*P7))</f>
        <v>0</v>
      </c>
      <c r="G35" s="18">
        <f>IF(ISBLANK(AC35),0,(AC35/B7)*P7)</f>
        <v>0</v>
      </c>
      <c r="H35" s="11">
        <f>AE35</f>
        <v>0</v>
      </c>
      <c r="I35" s="3">
        <f>IF(ISBLANK(B7),0,IF(B7=0,0,(AQ35/B7)*P7))</f>
        <v>0</v>
      </c>
      <c r="J35" s="18">
        <f>IF(ISBLANK(AF35),0,(AF35/B7)*P7)</f>
        <v>0</v>
      </c>
      <c r="K35" s="11">
        <f>AH35</f>
        <v>0</v>
      </c>
      <c r="L35" s="3">
        <f>IF(ISBLANK(B7),0,IF(B7=0,0,(AT35/B7)*P7))</f>
        <v>0</v>
      </c>
      <c r="M35" s="18">
        <f>IF(ISBLANK(AI35),0,(AI35/B7)*P7)</f>
        <v>0</v>
      </c>
      <c r="N35" s="11">
        <f>AK35</f>
        <v>0</v>
      </c>
      <c r="O35" s="3">
        <f>IF(ISBLANK(B7),0,IF(B7=0,0,(AW35/B7)*P7))</f>
        <v>0</v>
      </c>
      <c r="P35" s="3">
        <f>SUM(F35,I35,L35,O35)</f>
        <v>0</v>
      </c>
      <c r="Q35" s="18">
        <f>SUM(D35,G35,J35,M35)</f>
        <v>0</v>
      </c>
      <c r="R35" s="19" t="str">
        <f>IF(P35&lt;0.001,"",Y35*P35)</f>
        <v/>
      </c>
      <c r="V35" t="str">
        <v>.</v>
      </c>
      <c r="X35" s="5">
        <f>IF(ISBLANK(U35),T35,U35)</f>
        <v>0</v>
      </c>
      <c r="AL35" s="5">
        <f>B35</f>
        <v>0</v>
      </c>
      <c r="AN35" s="1">
        <f>IF(ISBLANK(Z35),AA35,(AA35*Z35))</f>
        <v>0</v>
      </c>
      <c r="AO35" s="1">
        <f>IF(AN14=0,0,(AN35/AN14)*AO14)</f>
        <v>0</v>
      </c>
      <c r="AP35" s="21">
        <f>IF(AN14=0,0,IF(ISBLANK(Z35),0,(Z35/AN14)*AO14))</f>
        <v>0</v>
      </c>
      <c r="AQ35" s="1">
        <f>IF(ISBLANK(AC35),AD35,(AD35*AC35))</f>
        <v>0</v>
      </c>
      <c r="AR35" s="1">
        <f>IF(AQ14=0,0,(AQ35/AQ14)*AR14)</f>
        <v>0</v>
      </c>
      <c r="AS35" s="21">
        <f>IF(AQ14=0,0,IF(ISBLANK(AC35),0,(AC35/AQ14)*AR14))</f>
        <v>0</v>
      </c>
      <c r="AT35" s="1">
        <f>IF(ISBLANK(AF35),AG35,(AG35*AF35))</f>
        <v>0</v>
      </c>
      <c r="AU35" s="1">
        <f>IF(AT14=0,0,(AT35/AT14)*AU14)</f>
        <v>0</v>
      </c>
      <c r="AV35" s="21">
        <f>IF(AT14=0,0,IF(ISBLANK(AF35),0,(AF35/AT14)*AU14))</f>
        <v>0</v>
      </c>
      <c r="AW35" s="1">
        <f>IF(ISBLANK(AI35),AJ35,(AJ35*AI35))</f>
        <v>0</v>
      </c>
      <c r="AX35" s="1">
        <f>IF(AW14=0,0,(AW35/AW14)*AX14)</f>
        <v>0</v>
      </c>
      <c r="AY35" s="21">
        <f>IF(AW14=0,0,IF(ISBLANK(AI35),0,(AI35/AW14)*AX14))</f>
        <v>0</v>
      </c>
    </row>
    <row r="36" ht="15.75" customHeight="1">
      <c r="B36" s="5" t="str">
        <f>X36</f>
        <v>lardons de poitrine fumée</v>
      </c>
      <c r="D36" s="18">
        <f>IF(ISBLANK(Z36),0,(Z36/B7)*P7)</f>
        <v>0</v>
      </c>
      <c r="E36" s="11">
        <f>AB36</f>
        <v>0</v>
      </c>
      <c r="F36" s="3">
        <f>IF(ISBLANK(B7),0,IF(B7=0,0,(AN36/B7)*P7))</f>
        <v>0</v>
      </c>
      <c r="G36" s="18">
        <f>IF(ISBLANK(AC36),0,(AC36/B7)*P7)</f>
        <v>0</v>
      </c>
      <c r="H36" s="11">
        <f>AE36</f>
        <v>0</v>
      </c>
      <c r="I36" s="3">
        <f>IF(ISBLANK(B7),0,IF(B7=0,0,(AQ36/B7)*P7))</f>
        <v>0</v>
      </c>
      <c r="J36" s="18">
        <f>IF(ISBLANK(AF36),0,(AF36/B7)*P7)</f>
        <v>0</v>
      </c>
      <c r="K36" s="11">
        <f>AH36</f>
        <v>0</v>
      </c>
      <c r="L36" s="3">
        <f>IF(ISBLANK(B7),0,IF(B7=0,0,(AT36/B7)*P7))</f>
        <v>0.3</v>
      </c>
      <c r="M36" s="18">
        <f>IF(ISBLANK(AI36),0,(AI36/B7)*P7)</f>
        <v>0</v>
      </c>
      <c r="N36" s="11">
        <f>AK36</f>
        <v>0</v>
      </c>
      <c r="O36" s="3">
        <f>IF(ISBLANK(B7),0,IF(B7=0,0,(AW36/B7)*P7))</f>
        <v>0</v>
      </c>
      <c r="P36" s="3">
        <f>SUM(F36,I36,L36,O36)</f>
        <v>0.3</v>
      </c>
      <c r="Q36" s="18">
        <f>SUM(D36,G36,J36,M36)</f>
        <v>0</v>
      </c>
      <c r="R36" s="19">
        <f>IF(P36&lt;0.001,"",Y36*P36)</f>
        <v>0.375</v>
      </c>
      <c r="T36" t="str">
        <v>lardons de poitrine fumée</v>
      </c>
      <c r="V36" t="str">
        <v>.</v>
      </c>
      <c r="X36" s="5" t="str">
        <f>IF(ISBLANK(U36),T36,U36)</f>
        <v>lardons de poitrine fumée</v>
      </c>
      <c r="Y36" s="5">
        <v>1.25</v>
      </c>
      <c r="AG36" s="11">
        <v>1.5</v>
      </c>
      <c r="AL36" s="5" t="str">
        <f>B36</f>
        <v>lardons de poitrine fumée</v>
      </c>
      <c r="AN36" s="1">
        <f>IF(ISBLANK(Z36),AA36,(AA36*Z36))</f>
        <v>0</v>
      </c>
      <c r="AO36" s="1">
        <f>IF(AN14=0,0,(AN36/AN14)*AO14)</f>
        <v>0</v>
      </c>
      <c r="AP36" s="21">
        <f>IF(AN14=0,0,IF(ISBLANK(Z36),0,(Z36/AN14)*AO14))</f>
        <v>0</v>
      </c>
      <c r="AQ36" s="1">
        <f>IF(ISBLANK(AC36),AD36,(AD36*AC36))</f>
        <v>0</v>
      </c>
      <c r="AR36" s="1">
        <f>IF(AQ14=0,0,(AQ36/AQ14)*AR14)</f>
        <v>0</v>
      </c>
      <c r="AS36" s="21">
        <f>IF(AQ14=0,0,IF(ISBLANK(AC36),0,(AC36/AQ14)*AR14))</f>
        <v>0</v>
      </c>
      <c r="AT36" s="1">
        <f>IF(ISBLANK(AF36),AG36,(AG36*AF36))</f>
        <v>1.5</v>
      </c>
      <c r="AU36" s="1">
        <f>IF(AT14=0,0,(AT36/AT14)*AU14)</f>
        <v>0.5</v>
      </c>
      <c r="AV36" s="21">
        <f>IF(AT14=0,0,IF(ISBLANK(AF36),0,(AF36/AT14)*AU14))</f>
        <v>0</v>
      </c>
      <c r="AW36" s="1">
        <f>IF(ISBLANK(AI36),AJ36,(AJ36*AI36))</f>
        <v>0</v>
      </c>
      <c r="AX36" s="1">
        <f>IF(AW14=0,0,(AW36/AW14)*AX14)</f>
        <v>0</v>
      </c>
      <c r="AY36" s="21">
        <f>IF(AW14=0,0,IF(ISBLANK(AI36),0,(AI36/AW14)*AX14))</f>
        <v>0</v>
      </c>
    </row>
    <row r="37" ht="15" customHeight="1">
      <c r="B37" s="5" t="str">
        <f>X37</f>
        <v>emmenthal rapé</v>
      </c>
      <c r="D37" s="18">
        <f>IF(ISBLANK(Z37),0,(Z37/B7)*P7)</f>
        <v>0</v>
      </c>
      <c r="E37" s="11">
        <f>AB37</f>
        <v>0</v>
      </c>
      <c r="F37" s="3">
        <f>IF(ISBLANK(B7),0,IF(B7=0,0,(AN37/B7)*P7))</f>
        <v>0</v>
      </c>
      <c r="G37" s="18">
        <f>IF(ISBLANK(AC37),0,(AC37/B7)*P7)</f>
        <v>0</v>
      </c>
      <c r="H37" s="11">
        <f>AE37</f>
        <v>0</v>
      </c>
      <c r="I37" s="3">
        <f>IF(ISBLANK(B7),0,IF(B7=0,0,(AQ37/B7)*P7))</f>
        <v>0</v>
      </c>
      <c r="J37" s="18">
        <f>IF(ISBLANK(AF37),0,(AF37/B7)*P7)</f>
        <v>0</v>
      </c>
      <c r="K37" s="11">
        <f>AH37</f>
        <v>0</v>
      </c>
      <c r="L37" s="3">
        <f>IF(ISBLANK(B7),0,IF(B7=0,0,(AT37/B7)*P7))</f>
        <v>0.3</v>
      </c>
      <c r="M37" s="18">
        <f>IF(ISBLANK(AI37),0,(AI37/B7)*P7)</f>
        <v>0</v>
      </c>
      <c r="N37" s="11">
        <f>AK37</f>
        <v>0</v>
      </c>
      <c r="O37" s="3">
        <f>IF(ISBLANK(B7),0,IF(B7=0,0,(AW37/B7)*P7))</f>
        <v>0</v>
      </c>
      <c r="P37" s="3">
        <f>SUM(F37,I37,L37,O37)</f>
        <v>0.3</v>
      </c>
      <c r="Q37" s="18">
        <f>SUM(D37,G37,J37,M37)</f>
        <v>0</v>
      </c>
      <c r="R37" s="19">
        <f>IF(P37&lt;0.001,"",Y37*P37)</f>
        <v>0.375</v>
      </c>
      <c r="T37" t="str">
        <v>emmenthal rapé</v>
      </c>
      <c r="V37" t="str">
        <v>.</v>
      </c>
      <c r="X37" s="5" t="str">
        <f>IF(ISBLANK(U37),T37,U37)</f>
        <v>emmenthal rapé</v>
      </c>
      <c r="Y37" s="5">
        <v>1.25</v>
      </c>
      <c r="AG37" s="11">
        <v>1.5</v>
      </c>
      <c r="AL37" s="5" t="str">
        <f>B37</f>
        <v>emmenthal rapé</v>
      </c>
      <c r="AN37" s="1">
        <f>IF(ISBLANK(Z37),AA37,(AA37*Z37))</f>
        <v>0</v>
      </c>
      <c r="AO37" s="1">
        <f>IF(AN14=0,0,(AN37/AN14)*AO14)</f>
        <v>0</v>
      </c>
      <c r="AP37" s="21">
        <f>IF(AN14=0,0,IF(ISBLANK(Z37),0,(Z37/AN14)*AO14))</f>
        <v>0</v>
      </c>
      <c r="AQ37" s="1">
        <f>IF(ISBLANK(AC37),AD37,(AD37*AC37))</f>
        <v>0</v>
      </c>
      <c r="AR37" s="1">
        <f>IF(AQ14=0,0,(AQ37/AQ14)*AR14)</f>
        <v>0</v>
      </c>
      <c r="AS37" s="21">
        <f>IF(AQ14=0,0,IF(ISBLANK(AC37),0,(AC37/AQ14)*AR14))</f>
        <v>0</v>
      </c>
      <c r="AT37" s="1">
        <f>IF(ISBLANK(AF37),AG37,(AG37*AF37))</f>
        <v>1.5</v>
      </c>
      <c r="AU37" s="1">
        <f>IF(AT14=0,0,(AT37/AT14)*AU14)</f>
        <v>0.5</v>
      </c>
      <c r="AV37" s="21">
        <f>IF(AT14=0,0,IF(ISBLANK(AF37),0,(AF37/AT14)*AU14))</f>
        <v>0</v>
      </c>
      <c r="AW37" s="1">
        <f>IF(ISBLANK(AI37),AJ37,(AJ37*AI37))</f>
        <v>0</v>
      </c>
      <c r="AX37" s="1">
        <f>IF(AW14=0,0,(AW37/AW14)*AX14)</f>
        <v>0</v>
      </c>
      <c r="AY37" s="21">
        <f>IF(AW14=0,0,IF(ISBLANK(AI37),0,(AI37/AW14)*AX14))</f>
        <v>0</v>
      </c>
    </row>
    <row r="38" ht="15" customHeight="1">
      <c r="B38" s="5">
        <f>X38</f>
        <v>0</v>
      </c>
      <c r="D38" s="18">
        <f>IF(ISBLANK(Z38),0,(Z38/B7)*P7)</f>
        <v>0</v>
      </c>
      <c r="E38" s="11">
        <f>AB38</f>
        <v>0</v>
      </c>
      <c r="F38" s="3">
        <f>IF(ISBLANK(B7),0,IF(B7=0,0,(AN38/B7)*P7))</f>
        <v>0</v>
      </c>
      <c r="G38" s="18">
        <f>IF(ISBLANK(AC38),0,(AC38/B7)*P7)</f>
        <v>0</v>
      </c>
      <c r="H38" s="11">
        <f>AE38</f>
        <v>0</v>
      </c>
      <c r="I38" s="3">
        <f>IF(ISBLANK(B7),0,IF(B7=0,0,(AQ38/B7)*P7))</f>
        <v>0</v>
      </c>
      <c r="J38" s="18">
        <f>IF(ISBLANK(AF38),0,(AF38/B7)*P7)</f>
        <v>0</v>
      </c>
      <c r="K38" s="11">
        <f>AH38</f>
        <v>0</v>
      </c>
      <c r="L38" s="3">
        <f>IF(ISBLANK(B7),0,IF(B7=0,0,(AT38/B7)*P7))</f>
        <v>0</v>
      </c>
      <c r="M38" s="18">
        <f>IF(ISBLANK(AI38),0,(AI38/B7)*P7)</f>
        <v>0</v>
      </c>
      <c r="N38" s="11">
        <f>AK38</f>
        <v>0</v>
      </c>
      <c r="O38" s="3">
        <f>IF(ISBLANK(B7),0,IF(B7=0,0,(AW38/B7)*P7))</f>
        <v>0</v>
      </c>
      <c r="P38" s="3">
        <f>SUM(F38,I38,L38,O38)</f>
        <v>0</v>
      </c>
      <c r="Q38" s="18">
        <f>SUM(D38,G38,J38,M38)</f>
        <v>0</v>
      </c>
      <c r="R38" s="19" t="str">
        <f>IF(P38&lt;0.001,"",Y38*P38)</f>
        <v/>
      </c>
      <c r="V38" t="str">
        <v>.</v>
      </c>
      <c r="X38" s="5">
        <f>IF(ISBLANK(U38),T38,U38)</f>
        <v>0</v>
      </c>
      <c r="AL38" s="5">
        <f>B38</f>
        <v>0</v>
      </c>
      <c r="AN38" s="1">
        <f>IF(ISBLANK(Z38),AA38,(AA38*Z38))</f>
        <v>0</v>
      </c>
      <c r="AO38" s="1">
        <f>IF(AN14=0,0,(AN38/AN14)*AO14)</f>
        <v>0</v>
      </c>
      <c r="AP38" s="21">
        <f>IF(AN14=0,0,IF(ISBLANK(Z38),0,(Z38/AN14)*AO14))</f>
        <v>0</v>
      </c>
      <c r="AQ38" s="1">
        <f>IF(ISBLANK(AC38),AD38,(AD38*AC38))</f>
        <v>0</v>
      </c>
      <c r="AR38" s="1">
        <f>IF(AQ14=0,0,(AQ38/AQ14)*AR14)</f>
        <v>0</v>
      </c>
      <c r="AS38" s="21">
        <f>IF(AQ14=0,0,IF(ISBLANK(AC38),0,(AC38/AQ14)*AR14))</f>
        <v>0</v>
      </c>
      <c r="AT38" s="1">
        <f>IF(ISBLANK(AF38),AG38,(AG38*AF38))</f>
        <v>0</v>
      </c>
      <c r="AU38" s="1">
        <f>IF(AT14=0,0,(AT38/AT14)*AU14)</f>
        <v>0</v>
      </c>
      <c r="AV38" s="21">
        <f>IF(AT14=0,0,IF(ISBLANK(AF38),0,(AF38/AT14)*AU14))</f>
        <v>0</v>
      </c>
      <c r="AW38" s="1">
        <f>IF(ISBLANK(AI38),AJ38,(AJ38*AI38))</f>
        <v>0</v>
      </c>
      <c r="AX38" s="1">
        <f>IF(AW14=0,0,(AW38/AW14)*AX14)</f>
        <v>0</v>
      </c>
      <c r="AY38" s="21">
        <f>IF(AW14=0,0,IF(ISBLANK(AI38),0,(AI38/AW14)*AX14))</f>
        <v>0</v>
      </c>
    </row>
    <row r="39" ht="15" customHeight="1">
      <c r="B39" s="5">
        <f>X39</f>
        <v>0</v>
      </c>
      <c r="D39" s="18">
        <f>IF(ISBLANK(Z39),0,(Z39/B7)*P7)</f>
        <v>0</v>
      </c>
      <c r="E39" s="11">
        <f>AB39</f>
        <v>0</v>
      </c>
      <c r="F39" s="3">
        <f>IF(ISBLANK(B7),0,IF(B7=0,0,(AN39/B7)*P7))</f>
        <v>0</v>
      </c>
      <c r="G39" s="18">
        <f>IF(ISBLANK(AC39),0,(AC39/B7)*P7)</f>
        <v>0</v>
      </c>
      <c r="H39" s="11">
        <f>AE39</f>
        <v>0</v>
      </c>
      <c r="I39" s="3">
        <f>IF(ISBLANK(B7),0,IF(B7=0,0,(AQ39/B7)*P7))</f>
        <v>0</v>
      </c>
      <c r="J39" s="18">
        <f>IF(ISBLANK(AF39),0,(AF39/B7)*P7)</f>
        <v>0</v>
      </c>
      <c r="K39" s="11">
        <f>AH39</f>
        <v>0</v>
      </c>
      <c r="L39" s="3">
        <f>IF(ISBLANK(B7),0,IF(B7=0,0,(AT39/B7)*P7))</f>
        <v>0</v>
      </c>
      <c r="M39" s="18">
        <f>IF(ISBLANK(AI39),0,(AI39/B7)*P7)</f>
        <v>0</v>
      </c>
      <c r="N39" s="11">
        <f>AK39</f>
        <v>0</v>
      </c>
      <c r="O39" s="3">
        <f>IF(ISBLANK(B7),0,IF(B7=0,0,(AW39/B7)*P7))</f>
        <v>0</v>
      </c>
      <c r="P39" s="3">
        <f>SUM(F39,I39,L39,O39)</f>
        <v>0</v>
      </c>
      <c r="Q39" s="18">
        <f>SUM(D39,G39,J39,M39)</f>
        <v>0</v>
      </c>
      <c r="R39" s="19" t="str">
        <f>IF(P39&lt;0.001,"",Y39*P39)</f>
        <v/>
      </c>
      <c r="V39" t="str">
        <v>.</v>
      </c>
      <c r="X39" s="5">
        <f>IF(ISBLANK(U39),T39,U39)</f>
        <v>0</v>
      </c>
      <c r="AL39" s="5">
        <f>B39</f>
        <v>0</v>
      </c>
      <c r="AN39" s="1">
        <f>IF(ISBLANK(Z39),AA39,(AA39*Z39))</f>
        <v>0</v>
      </c>
      <c r="AO39" s="1">
        <f>IF(AN14=0,0,(AN39/AN14)*AO14)</f>
        <v>0</v>
      </c>
      <c r="AP39" s="21">
        <f>IF(AN14=0,0,IF(ISBLANK(Z39),0,(Z39/AN14)*AO14))</f>
        <v>0</v>
      </c>
      <c r="AQ39" s="1">
        <f>IF(ISBLANK(AC39),AD39,(AD39*AC39))</f>
        <v>0</v>
      </c>
      <c r="AR39" s="1">
        <f>IF(AQ14=0,0,(AQ39/AQ14)*AR14)</f>
        <v>0</v>
      </c>
      <c r="AS39" s="21">
        <f>IF(AQ14=0,0,IF(ISBLANK(AC39),0,(AC39/AQ14)*AR14))</f>
        <v>0</v>
      </c>
      <c r="AT39" s="1">
        <f>IF(ISBLANK(AF39),AG39,(AG39*AF39))</f>
        <v>0</v>
      </c>
      <c r="AU39" s="1">
        <f>IF(AT14=0,0,(AT39/AT14)*AU14)</f>
        <v>0</v>
      </c>
      <c r="AV39" s="21">
        <f>IF(AT14=0,0,IF(ISBLANK(AF39),0,(AF39/AT14)*AU14))</f>
        <v>0</v>
      </c>
      <c r="AW39" s="1">
        <f>IF(ISBLANK(AI39),AJ39,(AJ39*AI39))</f>
        <v>0</v>
      </c>
      <c r="AX39" s="1">
        <f>IF(AW14=0,0,(AW39/AW14)*AX14)</f>
        <v>0</v>
      </c>
      <c r="AY39" s="21">
        <f>IF(AW14=0,0,IF(ISBLANK(AI39),0,(AI39/AW14)*AX14))</f>
        <v>0</v>
      </c>
    </row>
    <row r="40" ht="15" customHeight="1">
      <c r="B40" s="5">
        <f>X40</f>
        <v>0</v>
      </c>
      <c r="D40" s="18">
        <f>IF(ISBLANK(Z40),0,(Z40/B7)*P7)</f>
        <v>0</v>
      </c>
      <c r="E40" s="11">
        <f>AB40</f>
        <v>0</v>
      </c>
      <c r="F40" s="3">
        <f>IF(ISBLANK(B7),0,IF(B7=0,0,(AN40/B7)*P7))</f>
        <v>0</v>
      </c>
      <c r="G40" s="18">
        <f>IF(ISBLANK(AC40),0,(AC40/B7)*P7)</f>
        <v>0</v>
      </c>
      <c r="H40" s="11">
        <f>AE40</f>
        <v>0</v>
      </c>
      <c r="I40" s="3">
        <f>IF(ISBLANK(B7),0,IF(B7=0,0,(AQ40/B7)*P7))</f>
        <v>0</v>
      </c>
      <c r="J40" s="18">
        <f>IF(ISBLANK(AF40),0,(AF40/B7)*P7)</f>
        <v>0</v>
      </c>
      <c r="K40" s="11">
        <f>AH40</f>
        <v>0</v>
      </c>
      <c r="L40" s="3">
        <f>IF(ISBLANK(B7),0,IF(B7=0,0,(AT40/B7)*P7))</f>
        <v>0</v>
      </c>
      <c r="M40" s="18">
        <f>IF(ISBLANK(AI40),0,(AI40/B7)*P7)</f>
        <v>0</v>
      </c>
      <c r="N40" s="11">
        <f>AK40</f>
        <v>0</v>
      </c>
      <c r="O40" s="3">
        <f>IF(ISBLANK(B7),0,IF(B7=0,0,(AW40/B7)*P7))</f>
        <v>0</v>
      </c>
      <c r="P40" s="3">
        <f>SUM(F40,I40,L40,O40)</f>
        <v>0</v>
      </c>
      <c r="Q40" s="18">
        <f>SUM(D40,G40,J40,M40)</f>
        <v>0</v>
      </c>
      <c r="R40" s="19" t="str">
        <f>IF(P40&lt;0.001,"",Y40*P40)</f>
        <v/>
      </c>
      <c r="V40" t="str">
        <v>.</v>
      </c>
      <c r="X40" s="5">
        <f>IF(ISBLANK(U40),T40,U40)</f>
        <v>0</v>
      </c>
      <c r="AL40" s="5">
        <f>B40</f>
        <v>0</v>
      </c>
      <c r="AN40" s="1">
        <f>IF(ISBLANK(Z40),AA40,(AA40*Z40))</f>
        <v>0</v>
      </c>
      <c r="AO40" s="1">
        <f>IF(AN14=0,0,(AN40/AN14)*AO14)</f>
        <v>0</v>
      </c>
      <c r="AP40" s="21">
        <f>IF(AN14=0,0,IF(ISBLANK(Z40),0,(Z40/AN14)*AO14))</f>
        <v>0</v>
      </c>
      <c r="AQ40" s="1">
        <f>IF(ISBLANK(AC40),AD40,(AD40*AC40))</f>
        <v>0</v>
      </c>
      <c r="AR40" s="1">
        <f>IF(AQ14=0,0,(AQ40/AQ14)*AR14)</f>
        <v>0</v>
      </c>
      <c r="AS40" s="21">
        <f>IF(AQ14=0,0,IF(ISBLANK(AC40),0,(AC40/AQ14)*AR14))</f>
        <v>0</v>
      </c>
      <c r="AT40" s="1">
        <f>IF(ISBLANK(AF40),AG40,(AG40*AF40))</f>
        <v>0</v>
      </c>
      <c r="AU40" s="1">
        <f>IF(AT14=0,0,(AT40/AT14)*AU14)</f>
        <v>0</v>
      </c>
      <c r="AV40" s="21">
        <f>IF(AT14=0,0,IF(ISBLANK(AF40),0,(AF40/AT14)*AU14))</f>
        <v>0</v>
      </c>
      <c r="AW40" s="1">
        <f>IF(ISBLANK(AI40),AJ40,(AJ40*AI40))</f>
        <v>0</v>
      </c>
      <c r="AX40" s="1">
        <f>IF(AW14=0,0,(AW40/AW14)*AX14)</f>
        <v>0</v>
      </c>
      <c r="AY40" s="21">
        <f>IF(AW14=0,0,IF(ISBLANK(AI40),0,(AI40/AW14)*AX14))</f>
        <v>0</v>
      </c>
    </row>
    <row r="41" ht="15.75" customHeight="1">
      <c r="B41" s="5">
        <f>X41</f>
        <v>0</v>
      </c>
      <c r="D41" s="18">
        <f>IF(ISBLANK(Z41),0,(Z41/B7)*P7)</f>
        <v>0</v>
      </c>
      <c r="E41" s="11">
        <f>AB41</f>
        <v>0</v>
      </c>
      <c r="F41" s="3">
        <f>IF(ISBLANK(B7),0,IF(B7=0,0,(AN41/B7)*P7))</f>
        <v>0</v>
      </c>
      <c r="G41" s="18">
        <f>IF(ISBLANK(AC41),0,(AC41/B7)*P7)</f>
        <v>0</v>
      </c>
      <c r="H41" s="11">
        <f>AE41</f>
        <v>0</v>
      </c>
      <c r="I41" s="3">
        <f>IF(ISBLANK(B7),0,IF(B7=0,0,(AQ41/B7)*P7))</f>
        <v>0</v>
      </c>
      <c r="J41" s="18">
        <f>IF(ISBLANK(AF41),0,(AF41/B7)*P7)</f>
        <v>0</v>
      </c>
      <c r="K41" s="11">
        <f>AH41</f>
        <v>0</v>
      </c>
      <c r="L41" s="3">
        <f>IF(ISBLANK(B7),0,IF(B7=0,0,(AT41/B7)*P7))</f>
        <v>0</v>
      </c>
      <c r="M41" s="18">
        <f>IF(ISBLANK(AI41),0,(AI41/B7)*P7)</f>
        <v>0</v>
      </c>
      <c r="N41" s="11">
        <f>AK41</f>
        <v>0</v>
      </c>
      <c r="O41" s="3">
        <f>IF(ISBLANK(B7),0,IF(B7=0,0,(AW41/B7)*P7))</f>
        <v>0</v>
      </c>
      <c r="P41" s="3">
        <f>SUM(F41,I41,L41,O41)</f>
        <v>0</v>
      </c>
      <c r="Q41" s="18">
        <f>SUM(D41,G41,J41,M41)</f>
        <v>0</v>
      </c>
      <c r="R41" s="19" t="str">
        <f>IF(P41&lt;0.001,"",Y41*P41)</f>
        <v/>
      </c>
      <c r="V41" t="str">
        <v>.</v>
      </c>
      <c r="X41" s="5">
        <f>IF(ISBLANK(U41),T41,U41)</f>
        <v>0</v>
      </c>
      <c r="AL41" s="5">
        <f>B41</f>
        <v>0</v>
      </c>
      <c r="AN41" s="1">
        <f>IF(ISBLANK(Z41),AA41,(AA41*Z41))</f>
        <v>0</v>
      </c>
      <c r="AO41" s="1">
        <f>IF(AN14=0,0,(AN41/AN14)*AO14)</f>
        <v>0</v>
      </c>
      <c r="AP41" s="21">
        <f>IF(AN14=0,0,IF(ISBLANK(Z41),0,(Z41/AN14)*AO14))</f>
        <v>0</v>
      </c>
      <c r="AQ41" s="1">
        <f>IF(ISBLANK(AC41),AD41,(AD41*AC41))</f>
        <v>0</v>
      </c>
      <c r="AR41" s="1">
        <f>IF(AQ14=0,0,(AQ41/AQ14)*AR14)</f>
        <v>0</v>
      </c>
      <c r="AS41" s="21">
        <f>IF(AQ14=0,0,IF(ISBLANK(AC41),0,(AC41/AQ14)*AR14))</f>
        <v>0</v>
      </c>
      <c r="AT41" s="1">
        <f>IF(ISBLANK(AF41),AG41,(AG41*AF41))</f>
        <v>0</v>
      </c>
      <c r="AU41" s="1">
        <f>IF(AT14=0,0,(AT41/AT14)*AU14)</f>
        <v>0</v>
      </c>
      <c r="AV41" s="21">
        <f>IF(AT14=0,0,IF(ISBLANK(AF41),0,(AF41/AT14)*AU14))</f>
        <v>0</v>
      </c>
      <c r="AW41" s="1">
        <f>IF(ISBLANK(AI41),AJ41,(AJ41*AI41))</f>
        <v>0</v>
      </c>
      <c r="AX41" s="1">
        <f>IF(AW14=0,0,(AW41/AW14)*AX14)</f>
        <v>0</v>
      </c>
      <c r="AY41" s="21">
        <f>IF(AW14=0,0,IF(ISBLANK(AI41),0,(AI41/AW14)*AX14))</f>
        <v>0</v>
      </c>
    </row>
    <row r="42" ht="15" customHeight="1">
      <c r="B42" s="5">
        <f>X42</f>
        <v>0</v>
      </c>
      <c r="D42" s="18">
        <f>IF(ISBLANK(Z42),0,(Z42/B7)*P7)</f>
        <v>0</v>
      </c>
      <c r="E42" s="11">
        <f>AB42</f>
        <v>0</v>
      </c>
      <c r="F42" s="3">
        <f>IF(ISBLANK(B7),0,IF(B7=0,0,(AN42/B7)*P7))</f>
        <v>0</v>
      </c>
      <c r="G42" s="18">
        <f>IF(ISBLANK(AC42),0,(AC42/B7)*P7)</f>
        <v>0</v>
      </c>
      <c r="H42" s="11">
        <f>AE42</f>
        <v>0</v>
      </c>
      <c r="I42" s="3">
        <f>IF(ISBLANK(B7),0,IF(B7=0,0,(AQ42/B7)*P7))</f>
        <v>0</v>
      </c>
      <c r="J42" s="18">
        <f>IF(ISBLANK(AF42),0,(AF42/B7)*P7)</f>
        <v>0</v>
      </c>
      <c r="K42" s="11">
        <f>AH42</f>
        <v>0</v>
      </c>
      <c r="L42" s="3">
        <f>IF(ISBLANK(B7),0,IF(B7=0,0,(AT42/B7)*P7))</f>
        <v>0</v>
      </c>
      <c r="M42" s="18">
        <f>IF(ISBLANK(AI42),0,(AI42/B7)*P7)</f>
        <v>0</v>
      </c>
      <c r="N42" s="11">
        <f>AK42</f>
        <v>0</v>
      </c>
      <c r="O42" s="3">
        <f>IF(ISBLANK(B7),0,IF(B7=0,0,(AW42/B7)*P7))</f>
        <v>0</v>
      </c>
      <c r="P42" s="3">
        <f>SUM(F42,I42,L42,O42)</f>
        <v>0</v>
      </c>
      <c r="Q42" s="18">
        <f>SUM(D42,G42,J42,M42)</f>
        <v>0</v>
      </c>
      <c r="R42" s="19" t="str">
        <f>IF(P42&lt;0.001,"",Y42*P42)</f>
        <v/>
      </c>
      <c r="V42" t="str">
        <v>.</v>
      </c>
      <c r="X42" s="5">
        <f>IF(ISBLANK(U42),T42,U42)</f>
        <v>0</v>
      </c>
      <c r="AL42" s="5">
        <f>B42</f>
        <v>0</v>
      </c>
      <c r="AN42" s="1">
        <f>IF(ISBLANK(Z42),AA42,(AA42*Z42))</f>
        <v>0</v>
      </c>
      <c r="AO42" s="1">
        <f>IF(AN14=0,0,(AN42/AN14)*AO14)</f>
        <v>0</v>
      </c>
      <c r="AP42" s="21">
        <f>IF(AN14=0,0,IF(ISBLANK(Z42),0,(Z42/AN14)*AO14))</f>
        <v>0</v>
      </c>
      <c r="AQ42" s="1">
        <f>IF(ISBLANK(AC42),AD42,(AD42*AC42))</f>
        <v>0</v>
      </c>
      <c r="AR42" s="1">
        <f>IF(AQ14=0,0,(AQ42/AQ14)*AR14)</f>
        <v>0</v>
      </c>
      <c r="AS42" s="21">
        <f>IF(AQ14=0,0,IF(ISBLANK(AC42),0,(AC42/AQ14)*AR14))</f>
        <v>0</v>
      </c>
      <c r="AT42" s="1">
        <f>IF(ISBLANK(AF42),AG42,(AG42*AF42))</f>
        <v>0</v>
      </c>
      <c r="AU42" s="1">
        <f>IF(AT14=0,0,(AT42/AT14)*AU14)</f>
        <v>0</v>
      </c>
      <c r="AV42" s="21">
        <f>IF(AT14=0,0,IF(ISBLANK(AF42),0,(AF42/AT14)*AU14))</f>
        <v>0</v>
      </c>
      <c r="AW42" s="1">
        <f>IF(ISBLANK(AI42),AJ42,(AJ42*AI42))</f>
        <v>0</v>
      </c>
      <c r="AX42" s="1">
        <f>IF(AW14=0,0,(AW42/AW14)*AX14)</f>
        <v>0</v>
      </c>
      <c r="AY42" s="21">
        <f>IF(AW14=0,0,IF(ISBLANK(AI42),0,(AI42/AW14)*AX14))</f>
        <v>0</v>
      </c>
    </row>
    <row r="43" ht="15" customHeight="1">
      <c r="B43" s="5">
        <f>X43</f>
        <v>0</v>
      </c>
      <c r="D43" s="18">
        <f>IF(ISBLANK(Z43),0,(Z43/B7)*P7)</f>
        <v>0</v>
      </c>
      <c r="E43" s="11">
        <f>AB43</f>
        <v>0</v>
      </c>
      <c r="F43" s="3">
        <f>IF(ISBLANK(B7),0,IF(B7=0,0,(AN43/B7)*P7))</f>
        <v>0</v>
      </c>
      <c r="G43" s="18">
        <f>IF(ISBLANK(AC43),0,(AC43/B7)*P7)</f>
        <v>0</v>
      </c>
      <c r="H43" s="11">
        <f>AE43</f>
        <v>0</v>
      </c>
      <c r="I43" s="3">
        <f>IF(ISBLANK(B7),0,IF(B7=0,0,(AQ43/B7)*P7))</f>
        <v>0</v>
      </c>
      <c r="J43" s="18">
        <f>IF(ISBLANK(AF43),0,(AF43/B7)*P7)</f>
        <v>0</v>
      </c>
      <c r="K43" s="11">
        <f>AH43</f>
        <v>0</v>
      </c>
      <c r="L43" s="3">
        <f>IF(ISBLANK(B7),0,IF(B7=0,0,(AT43/B7)*P7))</f>
        <v>0</v>
      </c>
      <c r="M43" s="18">
        <f>IF(ISBLANK(AI43),0,(AI43/B7)*P7)</f>
        <v>0</v>
      </c>
      <c r="N43" s="11">
        <f>AK43</f>
        <v>0</v>
      </c>
      <c r="O43" s="3">
        <f>IF(ISBLANK(B7),0,IF(B7=0,0,(AW43/B7)*P7))</f>
        <v>0</v>
      </c>
      <c r="P43" s="3">
        <f>SUM(F43,I43,L43,O43)</f>
        <v>0</v>
      </c>
      <c r="Q43" s="18">
        <f>SUM(D43,G43,J43,M43)</f>
        <v>0</v>
      </c>
      <c r="R43" s="19" t="str">
        <f>IF(P43&lt;0.001,"",Y43*P43)</f>
        <v/>
      </c>
      <c r="V43" t="str">
        <v>.</v>
      </c>
      <c r="X43" s="5">
        <f>IF(ISBLANK(U43),T43,U43)</f>
        <v>0</v>
      </c>
      <c r="AL43" s="5">
        <f>B43</f>
        <v>0</v>
      </c>
      <c r="AN43" s="1">
        <f>IF(ISBLANK(Z43),AA43,(AA43*Z43))</f>
        <v>0</v>
      </c>
      <c r="AO43" s="1">
        <f>IF(AN14=0,0,(AN43/AN14)*AO14)</f>
        <v>0</v>
      </c>
      <c r="AP43" s="21">
        <f>IF(AN14=0,0,IF(ISBLANK(Z43),0,(Z43/AN14)*AO14))</f>
        <v>0</v>
      </c>
      <c r="AQ43" s="1">
        <f>IF(ISBLANK(AC43),AD43,(AD43*AC43))</f>
        <v>0</v>
      </c>
      <c r="AR43" s="1">
        <f>IF(AQ14=0,0,(AQ43/AQ14)*AR14)</f>
        <v>0</v>
      </c>
      <c r="AS43" s="21">
        <f>IF(AQ14=0,0,IF(ISBLANK(AC43),0,(AC43/AQ14)*AR14))</f>
        <v>0</v>
      </c>
      <c r="AT43" s="1">
        <f>IF(ISBLANK(AF43),AG43,(AG43*AF43))</f>
        <v>0</v>
      </c>
      <c r="AU43" s="1">
        <f>IF(AT14=0,0,(AT43/AT14)*AU14)</f>
        <v>0</v>
      </c>
      <c r="AV43" s="21">
        <f>IF(AT14=0,0,IF(ISBLANK(AF43),0,(AF43/AT14)*AU14))</f>
        <v>0</v>
      </c>
      <c r="AW43" s="1">
        <f>IF(ISBLANK(AI43),AJ43,(AJ43*AI43))</f>
        <v>0</v>
      </c>
      <c r="AX43" s="1">
        <f>IF(AW14=0,0,(AW43/AW14)*AX14)</f>
        <v>0</v>
      </c>
      <c r="AY43" s="21">
        <f>IF(AW14=0,0,IF(ISBLANK(AI43),0,(AI43/AW14)*AX14))</f>
        <v>0</v>
      </c>
    </row>
    <row r="44" ht="15" customHeight="1">
      <c r="B44" s="5">
        <f>X44</f>
        <v>0</v>
      </c>
      <c r="D44" s="18">
        <f>IF(ISBLANK(Z44),0,(Z44/B7)*P7)</f>
        <v>0</v>
      </c>
      <c r="E44" s="11">
        <f>AB44</f>
        <v>0</v>
      </c>
      <c r="F44" s="3">
        <f>IF(ISBLANK(B7),0,IF(B7=0,0,(AN44/B7)*P7))</f>
        <v>0</v>
      </c>
      <c r="G44" s="18">
        <f>IF(ISBLANK(AC44),0,(AC44/B7)*P7)</f>
        <v>0</v>
      </c>
      <c r="H44" s="11">
        <f>AE44</f>
        <v>0</v>
      </c>
      <c r="I44" s="3">
        <f>IF(ISBLANK(B7),0,IF(B7=0,0,(AQ44/B7)*P7))</f>
        <v>0</v>
      </c>
      <c r="J44" s="18">
        <f>IF(ISBLANK(AF44),0,(AF44/B7)*P7)</f>
        <v>0</v>
      </c>
      <c r="K44" s="11">
        <f>AH44</f>
        <v>0</v>
      </c>
      <c r="L44" s="3">
        <f>IF(ISBLANK(B7),0,IF(B7=0,0,(AT44/B7)*P7))</f>
        <v>0</v>
      </c>
      <c r="M44" s="18">
        <f>IF(ISBLANK(AI44),0,(AI44/B7)*P7)</f>
        <v>0</v>
      </c>
      <c r="N44" s="11">
        <f>AK44</f>
        <v>0</v>
      </c>
      <c r="O44" s="3">
        <f>IF(ISBLANK(B7),0,IF(B7=0,0,(AW44/B7)*P7))</f>
        <v>0</v>
      </c>
      <c r="P44" s="3">
        <f>SUM(F44,I44,L44,O44)</f>
        <v>0</v>
      </c>
      <c r="Q44" s="18">
        <f>SUM(D44,G44,J44,M44)</f>
        <v>0</v>
      </c>
      <c r="R44" s="19" t="str">
        <f>IF(P44&lt;0.001,"",Y44*P44)</f>
        <v/>
      </c>
      <c r="V44" t="str">
        <v>.</v>
      </c>
      <c r="X44" s="5">
        <f>IF(ISBLANK(U44),T44,U44)</f>
        <v>0</v>
      </c>
      <c r="AL44" s="5">
        <f>B44</f>
        <v>0</v>
      </c>
      <c r="AN44" s="1">
        <f>IF(ISBLANK(Z44),AA44,(AA44*Z44))</f>
        <v>0</v>
      </c>
      <c r="AO44" s="1">
        <f>IF(AN14=0,0,(AN44/AN14)*AO14)</f>
        <v>0</v>
      </c>
      <c r="AP44" s="21">
        <f>IF(AN14=0,0,IF(ISBLANK(Z44),0,(Z44/AN14)*AO14))</f>
        <v>0</v>
      </c>
      <c r="AQ44" s="1">
        <f>IF(ISBLANK(AC44),AD44,(AD44*AC44))</f>
        <v>0</v>
      </c>
      <c r="AR44" s="1">
        <f>IF(AQ14=0,0,(AQ44/AQ14)*AR14)</f>
        <v>0</v>
      </c>
      <c r="AS44" s="21">
        <f>IF(AQ14=0,0,IF(ISBLANK(AC44),0,(AC44/AQ14)*AR14))</f>
        <v>0</v>
      </c>
      <c r="AT44" s="1">
        <f>IF(ISBLANK(AF44),AG44,(AG44*AF44))</f>
        <v>0</v>
      </c>
      <c r="AU44" s="1">
        <f>IF(AT14=0,0,(AT44/AT14)*AU14)</f>
        <v>0</v>
      </c>
      <c r="AV44" s="21">
        <f>IF(AT14=0,0,IF(ISBLANK(AF44),0,(AF44/AT14)*AU14))</f>
        <v>0</v>
      </c>
      <c r="AW44" s="1">
        <f>IF(ISBLANK(AI44),AJ44,(AJ44*AI44))</f>
        <v>0</v>
      </c>
      <c r="AX44" s="1">
        <f>IF(AW14=0,0,(AW44/AW14)*AX14)</f>
        <v>0</v>
      </c>
      <c r="AY44" s="21">
        <f>IF(AW14=0,0,IF(ISBLANK(AI44),0,(AI44/AW14)*AX14))</f>
        <v>0</v>
      </c>
    </row>
    <row r="45" ht="15" customHeight="1">
      <c r="B45" s="5">
        <f>X45</f>
        <v>0</v>
      </c>
      <c r="D45" s="18">
        <f>IF(ISBLANK(Z45),0,(Z45/B7)*P7)</f>
        <v>0</v>
      </c>
      <c r="E45" s="11">
        <f>AB45</f>
        <v>0</v>
      </c>
      <c r="F45" s="3">
        <f>IF(ISBLANK(B7),0,IF(B7=0,0,(AN45/B7)*P7))</f>
        <v>0</v>
      </c>
      <c r="G45" s="18">
        <f>IF(ISBLANK(AC45),0,(AC45/B7)*P7)</f>
        <v>0</v>
      </c>
      <c r="H45" s="11">
        <f>AE45</f>
        <v>0</v>
      </c>
      <c r="I45" s="3">
        <f>IF(ISBLANK(B7),0,IF(B7=0,0,(AQ45/B7)*P7))</f>
        <v>0</v>
      </c>
      <c r="J45" s="18">
        <f>IF(ISBLANK(AF45),0,(AF45/B7)*P7)</f>
        <v>0</v>
      </c>
      <c r="K45" s="11">
        <f>AH45</f>
        <v>0</v>
      </c>
      <c r="L45" s="3">
        <f>IF(ISBLANK(B7),0,IF(B7=0,0,(AT45/B7)*P7))</f>
        <v>0</v>
      </c>
      <c r="M45" s="18">
        <f>IF(ISBLANK(AI45),0,(AI45/B7)*P7)</f>
        <v>0</v>
      </c>
      <c r="N45" s="11">
        <f>AK45</f>
        <v>0</v>
      </c>
      <c r="O45" s="3">
        <f>IF(ISBLANK(B7),0,IF(B7=0,0,(AW45/B7)*P7))</f>
        <v>0</v>
      </c>
      <c r="P45" s="3">
        <f>SUM(F45,I45,L45,O45)</f>
        <v>0</v>
      </c>
      <c r="Q45" s="18">
        <f>SUM(D45,G45,J45,M45)</f>
        <v>0</v>
      </c>
      <c r="R45" s="19" t="str">
        <f>IF(P45&lt;0.001,"",Y45*P45)</f>
        <v/>
      </c>
      <c r="V45" t="str">
        <v>.</v>
      </c>
      <c r="X45" s="5">
        <f>IF(ISBLANK(U45),T45,U45)</f>
        <v>0</v>
      </c>
      <c r="AL45" s="5">
        <f>B45</f>
        <v>0</v>
      </c>
      <c r="AN45" s="1">
        <f>IF(ISBLANK(Z45),AA45,(AA45*Z45))</f>
        <v>0</v>
      </c>
      <c r="AO45" s="1">
        <f>IF(AN14=0,0,(AN45/AN14)*AO14)</f>
        <v>0</v>
      </c>
      <c r="AP45" s="21">
        <f>IF(AN14=0,0,IF(ISBLANK(Z45),0,(Z45/AN14)*AO14))</f>
        <v>0</v>
      </c>
      <c r="AQ45" s="1">
        <f>IF(ISBLANK(AC45),AD45,(AD45*AC45))</f>
        <v>0</v>
      </c>
      <c r="AR45" s="1">
        <f>IF(AQ14=0,0,(AQ45/AQ14)*AR14)</f>
        <v>0</v>
      </c>
      <c r="AS45" s="21">
        <f>IF(AQ14=0,0,IF(ISBLANK(AC45),0,(AC45/AQ14)*AR14))</f>
        <v>0</v>
      </c>
      <c r="AT45" s="1">
        <f>IF(ISBLANK(AF45),AG45,(AG45*AF45))</f>
        <v>0</v>
      </c>
      <c r="AU45" s="1">
        <f>IF(AT14=0,0,(AT45/AT14)*AU14)</f>
        <v>0</v>
      </c>
      <c r="AV45" s="21">
        <f>IF(AT14=0,0,IF(ISBLANK(AF45),0,(AF45/AT14)*AU14))</f>
        <v>0</v>
      </c>
      <c r="AW45" s="1">
        <f>IF(ISBLANK(AI45),AJ45,(AJ45*AI45))</f>
        <v>0</v>
      </c>
      <c r="AX45" s="1">
        <f>IF(AW14=0,0,(AW45/AW14)*AX14)</f>
        <v>0</v>
      </c>
      <c r="AY45" s="21">
        <f>IF(AW14=0,0,IF(ISBLANK(AI45),0,(AI45/AW14)*AX14))</f>
        <v>0</v>
      </c>
    </row>
    <row r="46" ht="15" customHeight="1">
      <c r="B46" s="5">
        <f>X46</f>
        <v>0</v>
      </c>
      <c r="D46" s="18">
        <f>IF(ISBLANK(Z46),0,(Z46/B7)*P7)</f>
        <v>0</v>
      </c>
      <c r="E46" s="11">
        <f>AB46</f>
        <v>0</v>
      </c>
      <c r="F46" s="3">
        <f>IF(ISBLANK(B7),0,IF(B7=0,0,(AN46/B7)*P7))</f>
        <v>0</v>
      </c>
      <c r="G46" s="18">
        <f>IF(ISBLANK(AC46),0,(AC46/B7)*P7)</f>
        <v>0</v>
      </c>
      <c r="H46" s="11">
        <f>AE46</f>
        <v>0</v>
      </c>
      <c r="I46" s="3">
        <f>IF(ISBLANK(B7),0,IF(B7=0,0,(AQ46/B7)*P7))</f>
        <v>0</v>
      </c>
      <c r="J46" s="18">
        <f>IF(ISBLANK(AF46),0,(AF46/B7)*P7)</f>
        <v>0</v>
      </c>
      <c r="K46" s="11">
        <f>AH46</f>
        <v>0</v>
      </c>
      <c r="L46" s="3">
        <f>IF(ISBLANK(B7),0,IF(B7=0,0,(AT46/B7)*P7))</f>
        <v>0</v>
      </c>
      <c r="M46" s="18">
        <f>IF(ISBLANK(AI46),0,(AI46/B7)*P7)</f>
        <v>0</v>
      </c>
      <c r="N46" s="11">
        <f>AK46</f>
        <v>0</v>
      </c>
      <c r="O46" s="3">
        <f>IF(ISBLANK(B7),0,IF(B7=0,0,(AW46/B7)*P7))</f>
        <v>0</v>
      </c>
      <c r="P46" s="3">
        <f>SUM(F46,I46,L46,O46)</f>
        <v>0</v>
      </c>
      <c r="Q46" s="18">
        <f>SUM(D46,G46,J46,M46)</f>
        <v>0</v>
      </c>
      <c r="R46" s="19" t="str">
        <f>IF(P46&lt;0.001,"",Y46*P46)</f>
        <v/>
      </c>
      <c r="V46" t="str">
        <v>.</v>
      </c>
      <c r="X46" s="5">
        <f>IF(ISBLANK(U46),T46,U46)</f>
        <v>0</v>
      </c>
      <c r="AL46" s="5">
        <f>B46</f>
        <v>0</v>
      </c>
      <c r="AN46" s="1">
        <f>IF(ISBLANK(Z46),AA46,(AA46*Z46))</f>
        <v>0</v>
      </c>
      <c r="AO46" s="1">
        <f>IF(AN14=0,0,(AN46/AN14)*AO14)</f>
        <v>0</v>
      </c>
      <c r="AP46" s="21">
        <f>IF(AN14=0,0,IF(ISBLANK(Z46),0,(Z46/AN14)*AO14))</f>
        <v>0</v>
      </c>
      <c r="AQ46" s="1">
        <f>IF(ISBLANK(AC46),AD46,(AD46*AC46))</f>
        <v>0</v>
      </c>
      <c r="AR46" s="1">
        <f>IF(AQ14=0,0,(AQ46/AQ14)*AR14)</f>
        <v>0</v>
      </c>
      <c r="AS46" s="21">
        <f>IF(AQ14=0,0,IF(ISBLANK(AC46),0,(AC46/AQ14)*AR14))</f>
        <v>0</v>
      </c>
      <c r="AT46" s="1">
        <f>IF(ISBLANK(AF46),AG46,(AG46*AF46))</f>
        <v>0</v>
      </c>
      <c r="AU46" s="1">
        <f>IF(AT14=0,0,(AT46/AT14)*AU14)</f>
        <v>0</v>
      </c>
      <c r="AV46" s="21">
        <f>IF(AT14=0,0,IF(ISBLANK(AF46),0,(AF46/AT14)*AU14))</f>
        <v>0</v>
      </c>
      <c r="AW46" s="1">
        <f>IF(ISBLANK(AI46),AJ46,(AJ46*AI46))</f>
        <v>0</v>
      </c>
      <c r="AX46" s="1">
        <f>IF(AW14=0,0,(AW46/AW14)*AX14)</f>
        <v>0</v>
      </c>
      <c r="AY46" s="21">
        <f>IF(AW14=0,0,IF(ISBLANK(AI46),0,(AI46/AW14)*AX14))</f>
        <v>0</v>
      </c>
    </row>
    <row r="47" ht="15" customHeight="1">
      <c r="B47" s="5">
        <f>X47</f>
        <v>0</v>
      </c>
      <c r="D47" s="18">
        <f>IF(ISBLANK(Z47),0,(Z47/B7)*P7)</f>
        <v>0</v>
      </c>
      <c r="E47" s="11">
        <f>AB47</f>
        <v>0</v>
      </c>
      <c r="F47" s="3">
        <f>IF(ISBLANK(B7),0,IF(B7=0,0,(AN47/B7)*P7))</f>
        <v>0</v>
      </c>
      <c r="G47" s="18">
        <f>IF(ISBLANK(AC47),0,(AC47/B7)*P7)</f>
        <v>0</v>
      </c>
      <c r="H47" s="11">
        <f>AE47</f>
        <v>0</v>
      </c>
      <c r="I47" s="3">
        <f>IF(ISBLANK(B7),0,IF(B7=0,0,(AQ47/B7)*P7))</f>
        <v>0</v>
      </c>
      <c r="J47" s="18">
        <f>IF(ISBLANK(AF47),0,(AF47/B7)*P7)</f>
        <v>0</v>
      </c>
      <c r="K47" s="11">
        <f>AH47</f>
        <v>0</v>
      </c>
      <c r="L47" s="3">
        <f>IF(ISBLANK(B7),0,IF(B7=0,0,(AT47/B7)*P7))</f>
        <v>0</v>
      </c>
      <c r="M47" s="18">
        <f>IF(ISBLANK(AI47),0,(AI47/B7)*P7)</f>
        <v>0</v>
      </c>
      <c r="N47" s="11">
        <f>AK47</f>
        <v>0</v>
      </c>
      <c r="O47" s="3">
        <f>IF(ISBLANK(B7),0,IF(B7=0,0,(AW47/B7)*P7))</f>
        <v>0</v>
      </c>
      <c r="P47" s="3">
        <f>SUM(F47,I47,L47,O47)</f>
        <v>0</v>
      </c>
      <c r="Q47" s="18">
        <f>SUM(D47,G47,J47,M47)</f>
        <v>0</v>
      </c>
      <c r="R47" s="19" t="str">
        <f>IF(P47&lt;0.001,"",Y47*P47)</f>
        <v/>
      </c>
      <c r="V47" t="str">
        <v>.</v>
      </c>
      <c r="X47" s="5">
        <f>IF(ISBLANK(U47),T47,U47)</f>
        <v>0</v>
      </c>
      <c r="AL47" s="5">
        <f>B47</f>
        <v>0</v>
      </c>
      <c r="AN47" s="1">
        <f>IF(ISBLANK(Z47),AA47,(AA47*Z47))</f>
        <v>0</v>
      </c>
      <c r="AO47" s="1">
        <f>IF(AN14=0,0,(AN47/AN14)*AO14)</f>
        <v>0</v>
      </c>
      <c r="AP47" s="21">
        <f>IF(AN14=0,0,IF(ISBLANK(Z47),0,(Z47/AN14)*AO14))</f>
        <v>0</v>
      </c>
      <c r="AQ47" s="1">
        <f>IF(ISBLANK(AC47),AD47,(AD47*AC47))</f>
        <v>0</v>
      </c>
      <c r="AR47" s="1">
        <f>IF(AQ14=0,0,(AQ47/AQ14)*AR14)</f>
        <v>0</v>
      </c>
      <c r="AS47" s="21">
        <f>IF(AQ14=0,0,IF(ISBLANK(AC47),0,(AC47/AQ14)*AR14))</f>
        <v>0</v>
      </c>
      <c r="AT47" s="1">
        <f>IF(ISBLANK(AF47),AG47,(AG47*AF47))</f>
        <v>0</v>
      </c>
      <c r="AU47" s="1">
        <f>IF(AT14=0,0,(AT47/AT14)*AU14)</f>
        <v>0</v>
      </c>
      <c r="AV47" s="21">
        <f>IF(AT14=0,0,IF(ISBLANK(AF47),0,(AF47/AT14)*AU14))</f>
        <v>0</v>
      </c>
      <c r="AW47" s="1">
        <f>IF(ISBLANK(AI47),AJ47,(AJ47*AI47))</f>
        <v>0</v>
      </c>
      <c r="AX47" s="1">
        <f>IF(AW14=0,0,(AW47/AW14)*AX14)</f>
        <v>0</v>
      </c>
      <c r="AY47" s="21">
        <f>IF(AW14=0,0,IF(ISBLANK(AI47),0,(AI47/AW14)*AX14))</f>
        <v>0</v>
      </c>
    </row>
    <row r="48" ht="15" customHeight="1">
      <c r="B48" s="5">
        <f>X48</f>
        <v>0</v>
      </c>
      <c r="D48" s="18">
        <f>IF(ISBLANK(Z48),0,(Z48/B7)*P7)</f>
        <v>0</v>
      </c>
      <c r="E48" s="11">
        <f>AB48</f>
        <v>0</v>
      </c>
      <c r="F48" s="3">
        <f>IF(ISBLANK(B7),0,IF(B7=0,0,(AN48/B7)*P7))</f>
        <v>0</v>
      </c>
      <c r="G48" s="18">
        <f>IF(ISBLANK(AC48),0,(AC48/B7)*P7)</f>
        <v>0</v>
      </c>
      <c r="H48" s="11">
        <f>AE48</f>
        <v>0</v>
      </c>
      <c r="I48" s="3">
        <f>IF(ISBLANK(B7),0,IF(B7=0,0,(AQ48/B7)*P7))</f>
        <v>0</v>
      </c>
      <c r="J48" s="18">
        <f>IF(ISBLANK(AF48),0,(AF48/B7)*P7)</f>
        <v>0</v>
      </c>
      <c r="K48" s="11">
        <f>AH48</f>
        <v>0</v>
      </c>
      <c r="L48" s="3">
        <f>IF(ISBLANK(B7),0,IF(B7=0,0,(AT48/B7)*P7))</f>
        <v>0</v>
      </c>
      <c r="M48" s="18">
        <f>IF(ISBLANK(AI48),0,(AI48/B7)*P7)</f>
        <v>0</v>
      </c>
      <c r="N48" s="11">
        <f>AK48</f>
        <v>0</v>
      </c>
      <c r="O48" s="3">
        <f>IF(ISBLANK(B7),0,IF(B7=0,0,(AW48/B7)*P7))</f>
        <v>0</v>
      </c>
      <c r="P48" s="3">
        <f>SUM(F48,I48,L48,O48)</f>
        <v>0</v>
      </c>
      <c r="Q48" s="18">
        <f>SUM(D48,G48,J48,M48)</f>
        <v>0</v>
      </c>
      <c r="R48" s="19" t="str">
        <f>IF(P48&lt;0.001,"",Y48*P48)</f>
        <v/>
      </c>
      <c r="V48" t="str">
        <v>.</v>
      </c>
      <c r="X48" s="5">
        <f>IF(ISBLANK(U48),T48,U48)</f>
        <v>0</v>
      </c>
      <c r="AL48" s="5">
        <f>B48</f>
        <v>0</v>
      </c>
      <c r="AN48" s="1">
        <f>IF(ISBLANK(Z48),AA48,(AA48*Z48))</f>
        <v>0</v>
      </c>
      <c r="AO48" s="1">
        <f>IF(AN14=0,0,(AN48/AN14)*AO14)</f>
        <v>0</v>
      </c>
      <c r="AP48" s="21">
        <f>IF(AN14=0,0,IF(ISBLANK(Z48),0,(Z48/AN14)*AO14))</f>
        <v>0</v>
      </c>
      <c r="AQ48" s="1">
        <f>IF(ISBLANK(AC48),AD48,(AD48*AC48))</f>
        <v>0</v>
      </c>
      <c r="AR48" s="1">
        <f>IF(AQ14=0,0,(AQ48/AQ14)*AR14)</f>
        <v>0</v>
      </c>
      <c r="AS48" s="21">
        <f>IF(AQ14=0,0,IF(ISBLANK(AC48),0,(AC48/AQ14)*AR14))</f>
        <v>0</v>
      </c>
      <c r="AT48" s="1">
        <f>IF(ISBLANK(AF48),AG48,(AG48*AF48))</f>
        <v>0</v>
      </c>
      <c r="AU48" s="1">
        <f>IF(AT14=0,0,(AT48/AT14)*AU14)</f>
        <v>0</v>
      </c>
      <c r="AV48" s="21">
        <f>IF(AT14=0,0,IF(ISBLANK(AF48),0,(AF48/AT14)*AU14))</f>
        <v>0</v>
      </c>
      <c r="AW48" s="1">
        <f>IF(ISBLANK(AI48),AJ48,(AJ48*AI48))</f>
        <v>0</v>
      </c>
      <c r="AX48" s="1">
        <f>IF(AW14=0,0,(AW48/AW14)*AX14)</f>
        <v>0</v>
      </c>
      <c r="AY48" s="21">
        <f>IF(AW14=0,0,IF(ISBLANK(AI48),0,(AI48/AW14)*AX14))</f>
        <v>0</v>
      </c>
    </row>
    <row r="49" ht="15.75" customHeight="1">
      <c r="B49" s="5">
        <f>X49</f>
        <v>0</v>
      </c>
      <c r="D49" s="18">
        <f>IF(ISBLANK(Z49),0,(Z49/B7)*P7)</f>
        <v>0</v>
      </c>
      <c r="E49" s="11">
        <f>AB49</f>
        <v>0</v>
      </c>
      <c r="F49" s="3">
        <f>IF(ISBLANK(B7),0,IF(B7=0,0,(AN49/B7)*P7))</f>
        <v>0</v>
      </c>
      <c r="G49" s="18">
        <f>IF(ISBLANK(AC49),0,(AC49/B7)*P7)</f>
        <v>0</v>
      </c>
      <c r="H49" s="11">
        <f>AE49</f>
        <v>0</v>
      </c>
      <c r="I49" s="3">
        <f>IF(ISBLANK(B7),0,IF(B7=0,0,(AQ49/B7)*P7))</f>
        <v>0</v>
      </c>
      <c r="J49" s="18">
        <f>IF(ISBLANK(AF49),0,(AF49/B7)*P7)</f>
        <v>0</v>
      </c>
      <c r="K49" s="11">
        <f>AH49</f>
        <v>0</v>
      </c>
      <c r="L49" s="3">
        <f>IF(ISBLANK(B7),0,IF(B7=0,0,(AT49/B7)*P7))</f>
        <v>0</v>
      </c>
      <c r="M49" s="18">
        <f>IF(ISBLANK(AI49),0,(AI49/B7)*P7)</f>
        <v>0</v>
      </c>
      <c r="N49" s="11">
        <f>AK49</f>
        <v>0</v>
      </c>
      <c r="O49" s="3">
        <f>IF(ISBLANK(B7),0,IF(B7=0,0,(AW49/B7)*P7))</f>
        <v>0</v>
      </c>
      <c r="P49" s="3">
        <f>SUM(F49,I49,L49,O49)</f>
        <v>0</v>
      </c>
      <c r="Q49" s="18">
        <f>SUM(D49,G49,J49,M49)</f>
        <v>0</v>
      </c>
      <c r="R49" s="19" t="str">
        <f>IF(P49&lt;0.001,"",Y49*P49)</f>
        <v/>
      </c>
      <c r="V49" t="str">
        <v>.</v>
      </c>
      <c r="X49" s="5">
        <f>IF(ISBLANK(U49),T49,U49)</f>
        <v>0</v>
      </c>
      <c r="AL49" s="5">
        <f>B49</f>
        <v>0</v>
      </c>
      <c r="AN49" s="1">
        <f>IF(ISBLANK(Z49),AA49,(AA49*Z49))</f>
        <v>0</v>
      </c>
      <c r="AO49" s="1">
        <f>IF(AN14=0,0,(AN49/AN14)*AO14)</f>
        <v>0</v>
      </c>
      <c r="AP49" s="21">
        <f>IF(AN14=0,0,IF(ISBLANK(Z49),0,(Z49/AN14)*AO14))</f>
        <v>0</v>
      </c>
      <c r="AQ49" s="1">
        <f>IF(ISBLANK(AC49),AD49,(AD49*AC49))</f>
        <v>0</v>
      </c>
      <c r="AR49" s="1">
        <f>IF(AQ14=0,0,(AQ49/AQ14)*AR14)</f>
        <v>0</v>
      </c>
      <c r="AS49" s="21">
        <f>IF(AQ14=0,0,IF(ISBLANK(AC49),0,(AC49/AQ14)*AR14))</f>
        <v>0</v>
      </c>
      <c r="AT49" s="1">
        <f>IF(ISBLANK(AF49),AG49,(AG49*AF49))</f>
        <v>0</v>
      </c>
      <c r="AU49" s="1">
        <f>IF(AT14=0,0,(AT49/AT14)*AU14)</f>
        <v>0</v>
      </c>
      <c r="AV49" s="21">
        <f>IF(AT14=0,0,IF(ISBLANK(AF49),0,(AF49/AT14)*AU14))</f>
        <v>0</v>
      </c>
      <c r="AW49" s="1">
        <f>IF(ISBLANK(AI49),AJ49,(AJ49*AI49))</f>
        <v>0</v>
      </c>
      <c r="AX49" s="1">
        <f>IF(AW14=0,0,(AW49/AW14)*AX14)</f>
        <v>0</v>
      </c>
      <c r="AY49" s="21">
        <f>IF(AW14=0,0,IF(ISBLANK(AI49),0,(AI49/AW14)*AX14))</f>
        <v>0</v>
      </c>
    </row>
    <row r="50" ht="15" customHeight="1">
      <c r="B50" s="5">
        <f>X50</f>
        <v>0</v>
      </c>
      <c r="D50" s="18">
        <f>IF(ISBLANK(Z50),0,(Z50/B7)*P7)</f>
        <v>0</v>
      </c>
      <c r="E50" s="11">
        <f>AB50</f>
        <v>0</v>
      </c>
      <c r="F50" s="3">
        <f>IF(ISBLANK(B7),0,IF(B7=0,0,(AN50/B7)*P7))</f>
        <v>0</v>
      </c>
      <c r="G50" s="18">
        <f>IF(ISBLANK(AC50),0,(AC50/B7)*P7)</f>
        <v>0</v>
      </c>
      <c r="H50" s="11">
        <f>AE50</f>
        <v>0</v>
      </c>
      <c r="I50" s="3">
        <f>IF(ISBLANK(B7),0,IF(B7=0,0,(AQ50/B7)*P7))</f>
        <v>0</v>
      </c>
      <c r="J50" s="18">
        <f>IF(ISBLANK(AF50),0,(AF50/B7)*P7)</f>
        <v>0</v>
      </c>
      <c r="K50" s="11">
        <f>AH50</f>
        <v>0</v>
      </c>
      <c r="L50" s="3">
        <f>IF(ISBLANK(B7),0,IF(B7=0,0,(AT50/B7)*P7))</f>
        <v>0</v>
      </c>
      <c r="M50" s="18">
        <f>IF(ISBLANK(AI50),0,(AI50/B7)*P7)</f>
        <v>0</v>
      </c>
      <c r="N50" s="11">
        <f>AK50</f>
        <v>0</v>
      </c>
      <c r="O50" s="3">
        <f>IF(ISBLANK(B7),0,IF(B7=0,0,(AW50/B7)*P7))</f>
        <v>0</v>
      </c>
      <c r="P50" s="3">
        <f>SUM(F50,I50,L50,O50)</f>
        <v>0</v>
      </c>
      <c r="Q50" s="18">
        <f>SUM(D50,G50,J50,M50)</f>
        <v>0</v>
      </c>
      <c r="R50" s="19" t="str">
        <f>IF(P50&lt;0.001,"",Y50*P50)</f>
        <v/>
      </c>
      <c r="V50" t="str">
        <v>.</v>
      </c>
      <c r="X50" s="5">
        <f>IF(ISBLANK(U50),T50,U50)</f>
        <v>0</v>
      </c>
      <c r="AL50" s="5">
        <f>B50</f>
        <v>0</v>
      </c>
      <c r="AN50" s="1">
        <f>IF(ISBLANK(Z50),AA50,(AA50*Z50))</f>
        <v>0</v>
      </c>
      <c r="AO50" s="1">
        <f>IF(AN14=0,0,(AN50/AN14)*AO14)</f>
        <v>0</v>
      </c>
      <c r="AP50" s="21">
        <f>IF(AN14=0,0,IF(ISBLANK(Z50),0,(Z50/AN14)*AO14))</f>
        <v>0</v>
      </c>
      <c r="AQ50" s="1">
        <f>IF(ISBLANK(AC50),AD50,(AD50*AC50))</f>
        <v>0</v>
      </c>
      <c r="AR50" s="1">
        <f>IF(AQ14=0,0,(AQ50/AQ14)*AR14)</f>
        <v>0</v>
      </c>
      <c r="AS50" s="21">
        <f>IF(AQ14=0,0,IF(ISBLANK(AC50),0,(AC50/AQ14)*AR14))</f>
        <v>0</v>
      </c>
      <c r="AT50" s="1">
        <f>IF(ISBLANK(AF50),AG50,(AG50*AF50))</f>
        <v>0</v>
      </c>
      <c r="AU50" s="1">
        <f>IF(AT14=0,0,(AT50/AT14)*AU14)</f>
        <v>0</v>
      </c>
      <c r="AV50" s="21">
        <f>IF(AT14=0,0,IF(ISBLANK(AF50),0,(AF50/AT14)*AU14))</f>
        <v>0</v>
      </c>
      <c r="AW50" s="1">
        <f>IF(ISBLANK(AI50),AJ50,(AJ50*AI50))</f>
        <v>0</v>
      </c>
      <c r="AX50" s="1">
        <f>IF(AW14=0,0,(AW50/AW14)*AX14)</f>
        <v>0</v>
      </c>
      <c r="AY50" s="21">
        <f>IF(AW14=0,0,IF(ISBLANK(AI50),0,(AI50/AW14)*AX14))</f>
        <v>0</v>
      </c>
    </row>
    <row r="51" ht="15" customHeight="1">
      <c r="B51" s="5">
        <f>X51</f>
        <v>0</v>
      </c>
      <c r="D51" s="18">
        <f>IF(ISBLANK(Z51),0,(Z51/B7)*P7)</f>
        <v>0</v>
      </c>
      <c r="E51" s="11">
        <f>AB51</f>
        <v>0</v>
      </c>
      <c r="F51" s="3">
        <f>IF(ISBLANK(B7),0,IF(B7=0,0,(AN51/B7)*P7))</f>
        <v>0</v>
      </c>
      <c r="G51" s="18">
        <f>IF(ISBLANK(AC51),0,(AC51/B7)*P7)</f>
        <v>0</v>
      </c>
      <c r="H51" s="11">
        <f>AE51</f>
        <v>0</v>
      </c>
      <c r="I51" s="3">
        <f>IF(ISBLANK(B7),0,IF(B7=0,0,(AQ51/B7)*P7))</f>
        <v>0</v>
      </c>
      <c r="J51" s="18">
        <f>IF(ISBLANK(AF51),0,(AF51/B7)*P7)</f>
        <v>0</v>
      </c>
      <c r="K51" s="11">
        <f>AH51</f>
        <v>0</v>
      </c>
      <c r="L51" s="3">
        <f>IF(ISBLANK(B7),0,IF(B7=0,0,(AT51/B7)*P7))</f>
        <v>0</v>
      </c>
      <c r="M51" s="18">
        <f>IF(ISBLANK(AI51),0,(AI51/B7)*P7)</f>
        <v>0</v>
      </c>
      <c r="N51" s="11">
        <f>AK51</f>
        <v>0</v>
      </c>
      <c r="O51" s="3">
        <f>IF(ISBLANK(B7),0,IF(B7=0,0,(AW51/B7)*P7))</f>
        <v>0</v>
      </c>
      <c r="P51" s="3">
        <f>SUM(F51,I51,L51,O51)</f>
        <v>0</v>
      </c>
      <c r="Q51" s="18">
        <f>SUM(D51,G51,J51,M51)</f>
        <v>0</v>
      </c>
      <c r="R51" s="19" t="str">
        <f>IF(P51&lt;0.001,"",Y51*P51)</f>
        <v/>
      </c>
      <c r="V51" t="str">
        <v>.</v>
      </c>
      <c r="X51" s="5">
        <f>IF(ISBLANK(U51),T51,U51)</f>
        <v>0</v>
      </c>
      <c r="AL51" s="5">
        <f>B51</f>
        <v>0</v>
      </c>
      <c r="AN51" s="1">
        <f>IF(ISBLANK(Z51),AA51,(AA51*Z51))</f>
        <v>0</v>
      </c>
      <c r="AO51" s="1">
        <f>IF(AN14=0,0,(AN51/AN14)*AO14)</f>
        <v>0</v>
      </c>
      <c r="AP51" s="21">
        <f>IF(AN14=0,0,IF(ISBLANK(Z51),0,(Z51/AN14)*AO14))</f>
        <v>0</v>
      </c>
      <c r="AQ51" s="1">
        <f>IF(ISBLANK(AC51),AD51,(AD51*AC51))</f>
        <v>0</v>
      </c>
      <c r="AR51" s="1">
        <f>IF(AQ14=0,0,(AQ51/AQ14)*AR14)</f>
        <v>0</v>
      </c>
      <c r="AS51" s="21">
        <f>IF(AQ14=0,0,IF(ISBLANK(AC51),0,(AC51/AQ14)*AR14))</f>
        <v>0</v>
      </c>
      <c r="AT51" s="1">
        <f>IF(ISBLANK(AF51),AG51,(AG51*AF51))</f>
        <v>0</v>
      </c>
      <c r="AU51" s="1">
        <f>IF(AT14=0,0,(AT51/AT14)*AU14)</f>
        <v>0</v>
      </c>
      <c r="AV51" s="21">
        <f>IF(AT14=0,0,IF(ISBLANK(AF51),0,(AF51/AT14)*AU14))</f>
        <v>0</v>
      </c>
      <c r="AW51" s="1">
        <f>IF(ISBLANK(AI51),AJ51,(AJ51*AI51))</f>
        <v>0</v>
      </c>
      <c r="AX51" s="1">
        <f>IF(AW14=0,0,(AW51/AW14)*AX14)</f>
        <v>0</v>
      </c>
      <c r="AY51" s="21">
        <f>IF(AW14=0,0,IF(ISBLANK(AI51),0,(AI51/AW14)*AX14))</f>
        <v>0</v>
      </c>
    </row>
    <row r="52" ht="15" customHeight="1">
      <c r="B52" s="5">
        <f>X52</f>
        <v>0</v>
      </c>
      <c r="D52" s="18">
        <f>IF(ISBLANK(Z52),0,(Z52/B7)*P7)</f>
        <v>0</v>
      </c>
      <c r="E52" s="11">
        <f>AB52</f>
        <v>0</v>
      </c>
      <c r="F52" s="3">
        <f>IF(ISBLANK(B7),0,IF(B7=0,0,(AN52/B7)*P7))</f>
        <v>0</v>
      </c>
      <c r="G52" s="18">
        <f>IF(ISBLANK(AC52),0,(AC52/B7)*P7)</f>
        <v>0</v>
      </c>
      <c r="H52" s="11">
        <f>AE52</f>
        <v>0</v>
      </c>
      <c r="I52" s="3">
        <f>IF(ISBLANK(B7),0,IF(B7=0,0,(AQ52/B7)*P7))</f>
        <v>0</v>
      </c>
      <c r="J52" s="18">
        <f>IF(ISBLANK(AF52),0,(AF52/B7)*P7)</f>
        <v>0</v>
      </c>
      <c r="K52" s="11">
        <f>AH52</f>
        <v>0</v>
      </c>
      <c r="L52" s="3">
        <f>IF(ISBLANK(B7),0,IF(B7=0,0,(AT52/B7)*P7))</f>
        <v>0</v>
      </c>
      <c r="M52" s="18">
        <f>IF(ISBLANK(AI52),0,(AI52/B7)*P7)</f>
        <v>0</v>
      </c>
      <c r="N52" s="11">
        <f>AK52</f>
        <v>0</v>
      </c>
      <c r="O52" s="3">
        <f>IF(ISBLANK(B7),0,IF(B7=0,0,(AW52/B7)*P7))</f>
        <v>0</v>
      </c>
      <c r="P52" s="3">
        <f>SUM(F52,I52,L52,O52)</f>
        <v>0</v>
      </c>
      <c r="Q52" s="18">
        <f>SUM(D52,G52,J52,M52)</f>
        <v>0</v>
      </c>
      <c r="R52" s="19" t="str">
        <f>IF(P52&lt;0.001,"",Y52*P52)</f>
        <v/>
      </c>
      <c r="V52" t="str">
        <v>.</v>
      </c>
      <c r="X52" s="5">
        <f>IF(ISBLANK(U52),T52,U52)</f>
        <v>0</v>
      </c>
      <c r="AL52" s="5">
        <f>B52</f>
        <v>0</v>
      </c>
      <c r="AN52" s="1">
        <f>IF(ISBLANK(Z52),AA52,(AA52*Z52))</f>
        <v>0</v>
      </c>
      <c r="AO52" s="1">
        <f>IF(AN14=0,0,(AN52/AN14)*AO14)</f>
        <v>0</v>
      </c>
      <c r="AP52" s="21">
        <f>IF(AN14=0,0,IF(ISBLANK(Z52),0,(Z52/AN14)*AO14))</f>
        <v>0</v>
      </c>
      <c r="AQ52" s="1">
        <f>IF(ISBLANK(AC52),AD52,(AD52*AC52))</f>
        <v>0</v>
      </c>
      <c r="AR52" s="1">
        <f>IF(AQ14=0,0,(AQ52/AQ14)*AR14)</f>
        <v>0</v>
      </c>
      <c r="AS52" s="21">
        <f>IF(AQ14=0,0,IF(ISBLANK(AC52),0,(AC52/AQ14)*AR14))</f>
        <v>0</v>
      </c>
      <c r="AT52" s="1">
        <f>IF(ISBLANK(AF52),AG52,(AG52*AF52))</f>
        <v>0</v>
      </c>
      <c r="AU52" s="1">
        <f>IF(AT14=0,0,(AT52/AT14)*AU14)</f>
        <v>0</v>
      </c>
      <c r="AV52" s="21">
        <f>IF(AT14=0,0,IF(ISBLANK(AF52),0,(AF52/AT14)*AU14))</f>
        <v>0</v>
      </c>
      <c r="AW52" s="1">
        <f>IF(ISBLANK(AI52),AJ52,(AJ52*AI52))</f>
        <v>0</v>
      </c>
      <c r="AX52" s="1">
        <f>IF(AW14=0,0,(AW52/AW14)*AX14)</f>
        <v>0</v>
      </c>
      <c r="AY52" s="21">
        <f>IF(AW14=0,0,IF(ISBLANK(AI52),0,(AI52/AW14)*AX14))</f>
        <v>0</v>
      </c>
    </row>
    <row r="53" ht="15.75" customHeight="1">
      <c r="B53" s="5">
        <f>X53</f>
        <v>0</v>
      </c>
      <c r="D53" s="18">
        <f>IF(ISBLANK(Z53),0,(Z53/B7)*P7)</f>
        <v>0</v>
      </c>
      <c r="E53" s="11">
        <f>AB53</f>
        <v>0</v>
      </c>
      <c r="F53" s="3">
        <f>IF(ISBLANK(B7),0,IF(B7=0,0,(AN53/B7)*P7))</f>
        <v>0</v>
      </c>
      <c r="G53" s="18">
        <f>IF(ISBLANK(AC53),0,(AC53/B7)*P7)</f>
        <v>0</v>
      </c>
      <c r="H53" s="11">
        <f>AE53</f>
        <v>0</v>
      </c>
      <c r="I53" s="3">
        <f>IF(ISBLANK(B7),0,IF(B7=0,0,(AQ53/B7)*P7))</f>
        <v>0</v>
      </c>
      <c r="J53" s="18">
        <f>IF(ISBLANK(AF53),0,(AF53/B7)*P7)</f>
        <v>0</v>
      </c>
      <c r="K53" s="11">
        <f>AH53</f>
        <v>0</v>
      </c>
      <c r="L53" s="3">
        <f>IF(ISBLANK(B7),0,IF(B7=0,0,(AT53/B7)*P7))</f>
        <v>0</v>
      </c>
      <c r="M53" s="18">
        <f>IF(ISBLANK(AI53),0,(AI53/B7)*P7)</f>
        <v>0</v>
      </c>
      <c r="N53" s="11">
        <f>AK53</f>
        <v>0</v>
      </c>
      <c r="O53" s="3">
        <f>IF(ISBLANK(B7),0,IF(B7=0,0,(AW53/B7)*P7))</f>
        <v>0</v>
      </c>
      <c r="P53" s="3">
        <f>SUM(F53,I53,L53,O53)</f>
        <v>0</v>
      </c>
      <c r="Q53" s="18">
        <f>SUM(D53,G53,J53,M53)</f>
        <v>0</v>
      </c>
      <c r="R53" s="19" t="str">
        <f>IF(P53&lt;0.001,"",Y53*P53)</f>
        <v/>
      </c>
      <c r="V53" t="str">
        <v>.</v>
      </c>
      <c r="X53" s="5">
        <f>IF(ISBLANK(U53),T53,U53)</f>
        <v>0</v>
      </c>
      <c r="AL53" s="5">
        <f>B53</f>
        <v>0</v>
      </c>
      <c r="AN53" s="1">
        <f>IF(ISBLANK(Z53),AA53,(AA53*Z53))</f>
        <v>0</v>
      </c>
      <c r="AO53" s="1">
        <f>IF(AN14=0,0,(AN53/AN14)*AO14)</f>
        <v>0</v>
      </c>
      <c r="AP53" s="21">
        <f>IF(AN14=0,0,IF(ISBLANK(Z53),0,(Z53/AN14)*AO14))</f>
        <v>0</v>
      </c>
      <c r="AQ53" s="1">
        <f>IF(ISBLANK(AC53),AD53,(AD53*AC53))</f>
        <v>0</v>
      </c>
      <c r="AR53" s="1">
        <f>IF(AQ14=0,0,(AQ53/AQ14)*AR14)</f>
        <v>0</v>
      </c>
      <c r="AS53" s="21">
        <f>IF(AQ14=0,0,IF(ISBLANK(AC53),0,(AC53/AQ14)*AR14))</f>
        <v>0</v>
      </c>
      <c r="AT53" s="1">
        <f>IF(ISBLANK(AF53),AG53,(AG53*AF53))</f>
        <v>0</v>
      </c>
      <c r="AU53" s="1">
        <f>IF(AT14=0,0,(AT53/AT14)*AU14)</f>
        <v>0</v>
      </c>
      <c r="AV53" s="21">
        <f>IF(AT14=0,0,IF(ISBLANK(AF53),0,(AF53/AT14)*AU14))</f>
        <v>0</v>
      </c>
      <c r="AW53" s="1">
        <f>IF(ISBLANK(AI53),AJ53,(AJ53*AI53))</f>
        <v>0</v>
      </c>
      <c r="AX53" s="1">
        <f>IF(AW14=0,0,(AW53/AW14)*AX14)</f>
        <v>0</v>
      </c>
      <c r="AY53" s="21">
        <f>IF(AW14=0,0,IF(ISBLANK(AI53),0,(AI53/AW14)*AX14))</f>
        <v>0</v>
      </c>
    </row>
    <row r="54" ht="15.75" customHeight="1">
      <c r="B54" s="5">
        <f>X54</f>
        <v>0</v>
      </c>
      <c r="D54" s="18">
        <f>IF(ISBLANK(Z54),0,(Z54/B7)*P7)</f>
        <v>0</v>
      </c>
      <c r="E54" s="11">
        <f>AB54</f>
        <v>0</v>
      </c>
      <c r="F54" s="3">
        <f>IF(ISBLANK(B7),0,IF(B7=0,0,(AN54/B7)*P7))</f>
        <v>0</v>
      </c>
      <c r="G54" s="18">
        <f>IF(ISBLANK(AC54),0,(AC54/B7)*P7)</f>
        <v>0</v>
      </c>
      <c r="H54" s="11">
        <f>AE54</f>
        <v>0</v>
      </c>
      <c r="I54" s="3">
        <f>IF(ISBLANK(B7),0,IF(B7=0,0,(AQ54/B7)*P7))</f>
        <v>0</v>
      </c>
      <c r="J54" s="18">
        <f>IF(ISBLANK(AF54),0,(AF54/B7)*P7)</f>
        <v>0</v>
      </c>
      <c r="K54" s="11">
        <f>AH54</f>
        <v>0</v>
      </c>
      <c r="L54" s="3">
        <f>IF(ISBLANK(B7),0,IF(B7=0,0,(AT54/B7)*P7))</f>
        <v>0</v>
      </c>
      <c r="M54" s="18">
        <f>IF(ISBLANK(AI54),0,(AI54/B7)*P7)</f>
        <v>0</v>
      </c>
      <c r="N54" s="11">
        <f>AK54</f>
        <v>0</v>
      </c>
      <c r="O54" s="3">
        <f>IF(ISBLANK(B7),0,IF(B7=0,0,(AW54/B7)*P7))</f>
        <v>0</v>
      </c>
      <c r="P54" s="3">
        <f>SUM(F54,I54,L54,O54)</f>
        <v>0</v>
      </c>
      <c r="Q54" s="18">
        <f>SUM(D54,G54,J54,M54)</f>
        <v>0</v>
      </c>
      <c r="R54" s="19" t="str">
        <f>IF(P54&lt;0.001,"",Y54*P54)</f>
        <v/>
      </c>
      <c r="V54" t="str">
        <v>.</v>
      </c>
      <c r="X54" s="5">
        <f>IF(ISBLANK(U54),T54,U54)</f>
        <v>0</v>
      </c>
      <c r="AL54" s="5">
        <f>B54</f>
        <v>0</v>
      </c>
      <c r="AN54" s="1">
        <f>IF(ISBLANK(Z54),AA54,(AA54*Z54))</f>
        <v>0</v>
      </c>
      <c r="AO54" s="1">
        <f>IF(AN14=0,0,(AN54/AN14)*AO14)</f>
        <v>0</v>
      </c>
      <c r="AP54" s="21">
        <f>IF(AN14=0,0,IF(ISBLANK(Z54),0,(Z54/AN14)*AO14))</f>
        <v>0</v>
      </c>
      <c r="AQ54" s="1">
        <f>IF(ISBLANK(AC54),AD54,(AD54*AC54))</f>
        <v>0</v>
      </c>
      <c r="AR54" s="1">
        <f>IF(AQ14=0,0,(AQ54/AQ14)*AR14)</f>
        <v>0</v>
      </c>
      <c r="AS54" s="21">
        <f>IF(AQ14=0,0,IF(ISBLANK(AC54),0,(AC54/AQ14)*AR14))</f>
        <v>0</v>
      </c>
      <c r="AT54" s="1">
        <f>IF(ISBLANK(AF54),AG54,(AG54*AF54))</f>
        <v>0</v>
      </c>
      <c r="AU54" s="1">
        <f>IF(AT14=0,0,(AT54/AT14)*AU14)</f>
        <v>0</v>
      </c>
      <c r="AV54" s="21">
        <f>IF(AT14=0,0,IF(ISBLANK(AF54),0,(AF54/AT14)*AU14))</f>
        <v>0</v>
      </c>
      <c r="AW54" s="1">
        <f>IF(ISBLANK(AI54),AJ54,(AJ54*AI54))</f>
        <v>0</v>
      </c>
      <c r="AX54" s="1">
        <f>IF(AW14=0,0,(AW54/AW14)*AX14)</f>
        <v>0</v>
      </c>
      <c r="AY54" s="21">
        <f>IF(AW14=0,0,IF(ISBLANK(AI54),0,(AI54/AW14)*AX14))</f>
        <v>0</v>
      </c>
    </row>
    <row r="55" ht="15.75" customHeight="1">
      <c r="B55" s="5">
        <f>X55</f>
        <v>0</v>
      </c>
      <c r="D55" s="18">
        <f>IF(ISBLANK(Z55),0,(Z55/B7)*P7)</f>
        <v>0</v>
      </c>
      <c r="E55" s="11">
        <f>AB55</f>
        <v>0</v>
      </c>
      <c r="F55" s="3">
        <f>IF(ISBLANK(B7),0,IF(B7=0,0,(AN55/B7)*P7))</f>
        <v>0</v>
      </c>
      <c r="G55" s="18">
        <f>IF(ISBLANK(AC55),0,(AC55/B7)*P7)</f>
        <v>0</v>
      </c>
      <c r="H55" s="11">
        <f>AE55</f>
        <v>0</v>
      </c>
      <c r="I55" s="3">
        <f>IF(ISBLANK(B7),0,IF(B7=0,0,(AQ55/B7)*P7))</f>
        <v>0</v>
      </c>
      <c r="J55" s="18">
        <f>IF(ISBLANK(AF55),0,(AF55/B7)*P7)</f>
        <v>0</v>
      </c>
      <c r="K55" s="11">
        <f>AH55</f>
        <v>0</v>
      </c>
      <c r="L55" s="3">
        <f>IF(ISBLANK(B7),0,IF(B7=0,0,(AT55/B7)*P7))</f>
        <v>0</v>
      </c>
      <c r="M55" s="18">
        <f>IF(ISBLANK(AI55),0,(AI55/B7)*P7)</f>
        <v>0</v>
      </c>
      <c r="N55" s="11">
        <f>AK55</f>
        <v>0</v>
      </c>
      <c r="O55" s="3">
        <f>IF(ISBLANK(B7),0,IF(B7=0,0,(AW55/B7)*P7))</f>
        <v>0</v>
      </c>
      <c r="P55" s="3">
        <f>SUM(F55,I55,L55,O55)</f>
        <v>0</v>
      </c>
      <c r="Q55" s="18">
        <f>SUM(D55,G55,J55,M55)</f>
        <v>0</v>
      </c>
      <c r="R55" s="19" t="str">
        <f>IF(P55&lt;0.001,"",Y55*P55)</f>
        <v/>
      </c>
      <c r="V55" t="str">
        <v>.</v>
      </c>
      <c r="X55" s="5">
        <f>IF(ISBLANK(U55),T55,U55)</f>
        <v>0</v>
      </c>
      <c r="AL55" s="5">
        <f>B55</f>
        <v>0</v>
      </c>
      <c r="AN55" s="1">
        <f>IF(ISBLANK(Z55),AA55,(AA55*Z55))</f>
        <v>0</v>
      </c>
      <c r="AO55" s="1">
        <f>IF(AN14=0,0,(AN55/AN14)*AO14)</f>
        <v>0</v>
      </c>
      <c r="AP55" s="21">
        <f>IF(AN14=0,0,IF(ISBLANK(Z55),0,(Z55/AN14)*AO14))</f>
        <v>0</v>
      </c>
      <c r="AQ55" s="1">
        <f>IF(ISBLANK(AC55),AD55,(AD55*AC55))</f>
        <v>0</v>
      </c>
      <c r="AR55" s="1">
        <f>IF(AQ14=0,0,(AQ55/AQ14)*AR14)</f>
        <v>0</v>
      </c>
      <c r="AS55" s="21">
        <f>IF(AQ14=0,0,IF(ISBLANK(AC55),0,(AC55/AQ14)*AR14))</f>
        <v>0</v>
      </c>
      <c r="AT55" s="1">
        <f>IF(ISBLANK(AF55),AG55,(AG55*AF55))</f>
        <v>0</v>
      </c>
      <c r="AU55" s="1">
        <f>IF(AT14=0,0,(AT55/AT14)*AU14)</f>
        <v>0</v>
      </c>
      <c r="AV55" s="21">
        <f>IF(AT14=0,0,IF(ISBLANK(AF55),0,(AF55/AT14)*AU14))</f>
        <v>0</v>
      </c>
      <c r="AW55" s="1">
        <f>IF(ISBLANK(AI55),AJ55,(AJ55*AI55))</f>
        <v>0</v>
      </c>
      <c r="AX55" s="1">
        <f>IF(AW14=0,0,(AW55/AW14)*AX14)</f>
        <v>0</v>
      </c>
      <c r="AY55" s="21">
        <f>IF(AW14=0,0,IF(ISBLANK(AI55),0,(AI55/AW14)*AX14))</f>
        <v>0</v>
      </c>
    </row>
    <row r="56" ht="15.75" customHeight="1">
      <c r="B56" s="5">
        <f>X56</f>
        <v>0</v>
      </c>
      <c r="D56" s="18">
        <f>IF(ISBLANK(Z56),0,(Z56/B7)*P7)</f>
        <v>0</v>
      </c>
      <c r="E56" s="11">
        <f>AB56</f>
        <v>0</v>
      </c>
      <c r="F56" s="3">
        <f>IF(ISBLANK(B7),0,IF(B7=0,0,(AN56/B7)*P7))</f>
        <v>0</v>
      </c>
      <c r="G56" s="18">
        <f>IF(ISBLANK(AC56),0,(AC56/B7)*P7)</f>
        <v>0</v>
      </c>
      <c r="H56" s="11">
        <f>AE56</f>
        <v>0</v>
      </c>
      <c r="I56" s="3">
        <f>IF(ISBLANK(B7),0,IF(B7=0,0,(AQ56/B7)*P7))</f>
        <v>0</v>
      </c>
      <c r="J56" s="18">
        <f>IF(ISBLANK(AF56),0,(AF56/B7)*P7)</f>
        <v>0</v>
      </c>
      <c r="K56" s="11">
        <f>AH56</f>
        <v>0</v>
      </c>
      <c r="L56" s="3">
        <f>IF(ISBLANK(B7),0,IF(B7=0,0,(AT56/B7)*P7))</f>
        <v>0</v>
      </c>
      <c r="M56" s="18">
        <f>IF(ISBLANK(AI56),0,(AI56/B7)*P7)</f>
        <v>0</v>
      </c>
      <c r="N56" s="11">
        <f>AK56</f>
        <v>0</v>
      </c>
      <c r="O56" s="3">
        <f>IF(ISBLANK(B7),0,IF(B7=0,0,(AW56/B7)*P7))</f>
        <v>0</v>
      </c>
      <c r="P56" s="3">
        <f>SUM(F56,I56,L56,O56)</f>
        <v>0</v>
      </c>
      <c r="Q56" s="18">
        <f>SUM(D56,G56,J56,M56)</f>
        <v>0</v>
      </c>
      <c r="R56" s="19" t="str">
        <f>IF(P56&lt;0.001,"",Y56*P56)</f>
        <v/>
      </c>
      <c r="V56" t="str">
        <v>.</v>
      </c>
      <c r="X56" s="5">
        <f>IF(ISBLANK(U56),T56,U56)</f>
        <v>0</v>
      </c>
      <c r="AL56" s="5">
        <f>B56</f>
        <v>0</v>
      </c>
      <c r="AN56" s="1">
        <f>IF(ISBLANK(Z56),AA56,(AA56*Z56))</f>
        <v>0</v>
      </c>
      <c r="AO56" s="1">
        <f>IF(AN14=0,0,(AN56/AN14)*AO14)</f>
        <v>0</v>
      </c>
      <c r="AP56" s="21">
        <f>IF(AN14=0,0,IF(ISBLANK(Z56),0,(Z56/AN14)*AO14))</f>
        <v>0</v>
      </c>
      <c r="AQ56" s="1">
        <f>IF(ISBLANK(AC56),AD56,(AD56*AC56))</f>
        <v>0</v>
      </c>
      <c r="AR56" s="1">
        <f>IF(AQ14=0,0,(AQ56/AQ14)*AR14)</f>
        <v>0</v>
      </c>
      <c r="AS56" s="21">
        <f>IF(AQ14=0,0,IF(ISBLANK(AC56),0,(AC56/AQ14)*AR14))</f>
        <v>0</v>
      </c>
      <c r="AT56" s="1">
        <f>IF(ISBLANK(AF56),AG56,(AG56*AF56))</f>
        <v>0</v>
      </c>
      <c r="AU56" s="1">
        <f>IF(AT14=0,0,(AT56/AT14)*AU14)</f>
        <v>0</v>
      </c>
      <c r="AV56" s="21">
        <f>IF(AT14=0,0,IF(ISBLANK(AF56),0,(AF56/AT14)*AU14))</f>
        <v>0</v>
      </c>
      <c r="AW56" s="1">
        <f>IF(ISBLANK(AI56),AJ56,(AJ56*AI56))</f>
        <v>0</v>
      </c>
      <c r="AX56" s="1">
        <f>IF(AW14=0,0,(AW56/AW14)*AX14)</f>
        <v>0</v>
      </c>
      <c r="AY56" s="21">
        <f>IF(AW14=0,0,IF(ISBLANK(AI56),0,(AI56/AW14)*AX14))</f>
        <v>0</v>
      </c>
    </row>
    <row r="57" ht="15.75" customHeight="1">
      <c r="B57" s="5">
        <f>X57</f>
        <v>0</v>
      </c>
      <c r="D57" s="18">
        <f>IF(ISBLANK(Z57),0,(Z57/B7)*P7)</f>
        <v>0</v>
      </c>
      <c r="E57" s="11">
        <f>AB57</f>
        <v>0</v>
      </c>
      <c r="F57" s="3">
        <f>IF(ISBLANK(B7),0,IF(B7=0,0,(AN57/B7)*P7))</f>
        <v>0</v>
      </c>
      <c r="G57" s="18">
        <f>IF(ISBLANK(AC57),0,(AC57/B7)*P7)</f>
        <v>0</v>
      </c>
      <c r="H57" s="11">
        <f>AE57</f>
        <v>0</v>
      </c>
      <c r="I57" s="3">
        <f>IF(ISBLANK(B7),0,IF(B7=0,0,(AQ57/B7)*P7))</f>
        <v>0</v>
      </c>
      <c r="J57" s="18">
        <f>IF(ISBLANK(AF57),0,(AF57/B7)*P7)</f>
        <v>0</v>
      </c>
      <c r="K57" s="11">
        <f>AH57</f>
        <v>0</v>
      </c>
      <c r="L57" s="3">
        <f>IF(ISBLANK(B7),0,IF(B7=0,0,(AT57/B7)*P7))</f>
        <v>0</v>
      </c>
      <c r="M57" s="18">
        <f>IF(ISBLANK(AI57),0,(AI57/B7)*P7)</f>
        <v>0</v>
      </c>
      <c r="N57" s="11">
        <f>AK57</f>
        <v>0</v>
      </c>
      <c r="O57" s="3">
        <f>IF(ISBLANK(B7),0,IF(B7=0,0,(AW57/B7)*P7))</f>
        <v>0</v>
      </c>
      <c r="P57" s="3">
        <f>SUM(F57,I57,L57,O57)</f>
        <v>0</v>
      </c>
      <c r="Q57" s="18">
        <f>SUM(D57,G57,J57,M57)</f>
        <v>0</v>
      </c>
      <c r="R57" s="19" t="str">
        <f>IF(P57&lt;0.001,"",Y57*P57)</f>
        <v/>
      </c>
      <c r="V57" t="str">
        <v>.</v>
      </c>
      <c r="X57" s="5">
        <f>IF(ISBLANK(U57),T57,U57)</f>
        <v>0</v>
      </c>
      <c r="AL57" s="5">
        <f>B57</f>
        <v>0</v>
      </c>
      <c r="AN57" s="1">
        <f>IF(ISBLANK(Z57),AA57,(AA57*Z57))</f>
        <v>0</v>
      </c>
      <c r="AO57" s="1">
        <f>IF(AN14=0,0,(AN57/AN14)*AO14)</f>
        <v>0</v>
      </c>
      <c r="AP57" s="21">
        <f>IF(AN14=0,0,IF(ISBLANK(Z57),0,(Z57/AN14)*AO14))</f>
        <v>0</v>
      </c>
      <c r="AQ57" s="1">
        <f>IF(ISBLANK(AC57),AD57,(AD57*AC57))</f>
        <v>0</v>
      </c>
      <c r="AR57" s="1">
        <f>IF(AQ14=0,0,(AQ57/AQ14)*AR14)</f>
        <v>0</v>
      </c>
      <c r="AS57" s="21">
        <f>IF(AQ14=0,0,IF(ISBLANK(AC57),0,(AC57/AQ14)*AR14))</f>
        <v>0</v>
      </c>
      <c r="AT57" s="1">
        <f>IF(ISBLANK(AF57),AG57,(AG57*AF57))</f>
        <v>0</v>
      </c>
      <c r="AU57" s="1">
        <f>IF(AT14=0,0,(AT57/AT14)*AU14)</f>
        <v>0</v>
      </c>
      <c r="AV57" s="21">
        <f>IF(AT14=0,0,IF(ISBLANK(AF57),0,(AF57/AT14)*AU14))</f>
        <v>0</v>
      </c>
      <c r="AW57" s="1">
        <f>IF(ISBLANK(AI57),AJ57,(AJ57*AI57))</f>
        <v>0</v>
      </c>
      <c r="AX57" s="1">
        <f>IF(AW14=0,0,(AW57/AW14)*AX14)</f>
        <v>0</v>
      </c>
      <c r="AY57" s="21">
        <f>IF(AW14=0,0,IF(ISBLANK(AI57),0,(AI57/AW14)*AX14))</f>
        <v>0</v>
      </c>
    </row>
    <row r="58" ht="15.75" customHeight="1">
      <c r="B58" s="5">
        <f>X58</f>
        <v>0</v>
      </c>
      <c r="D58" s="18">
        <f>IF(ISBLANK(Z58),0,(Z58/B7)*P7)</f>
        <v>0</v>
      </c>
      <c r="E58" s="11">
        <f>AB58</f>
        <v>0</v>
      </c>
      <c r="F58" s="3">
        <f>IF(ISBLANK(B7),0,IF(B7=0,0,(AN58/B7)*P7))</f>
        <v>0</v>
      </c>
      <c r="G58" s="18">
        <f>IF(ISBLANK(AC58),0,(AC58/B7)*P7)</f>
        <v>0</v>
      </c>
      <c r="H58" s="11">
        <f>AE58</f>
        <v>0</v>
      </c>
      <c r="I58" s="3">
        <f>IF(ISBLANK(B7),0,IF(B7=0,0,(AQ58/B7)*P7))</f>
        <v>0</v>
      </c>
      <c r="J58" s="18">
        <f>IF(ISBLANK(AF58),0,(AF58/B7)*P7)</f>
        <v>0</v>
      </c>
      <c r="K58" s="11">
        <f>AH58</f>
        <v>0</v>
      </c>
      <c r="L58" s="3">
        <f>IF(ISBLANK(B7),0,IF(B7=0,0,(AT58/B7)*P7))</f>
        <v>0</v>
      </c>
      <c r="M58" s="18">
        <f>IF(ISBLANK(AI58),0,(AI58/B7)*P7)</f>
        <v>0</v>
      </c>
      <c r="N58" s="11">
        <f>AK58</f>
        <v>0</v>
      </c>
      <c r="O58" s="3">
        <f>IF(ISBLANK(B7),0,IF(B7=0,0,(AW58/B7)*P7))</f>
        <v>0</v>
      </c>
      <c r="P58" s="3">
        <f>SUM(F58,I58,L58,O58)</f>
        <v>0</v>
      </c>
      <c r="Q58" s="18">
        <f>SUM(D58,G58,J58,M58)</f>
        <v>0</v>
      </c>
      <c r="R58" s="19" t="str">
        <f>IF(P58&lt;0.001,"",Y58*P58)</f>
        <v/>
      </c>
      <c r="V58" t="str">
        <v>.</v>
      </c>
      <c r="X58" s="5">
        <f>IF(ISBLANK(U58),T58,U58)</f>
        <v>0</v>
      </c>
      <c r="AL58" s="5">
        <f>B58</f>
        <v>0</v>
      </c>
      <c r="AN58" s="1">
        <f>IF(ISBLANK(Z58),AA58,(AA58*Z58))</f>
        <v>0</v>
      </c>
      <c r="AO58" s="1">
        <f>IF(AN14=0,0,(AN58/AN14)*AO14)</f>
        <v>0</v>
      </c>
      <c r="AP58" s="21">
        <f>IF(AN14=0,0,IF(ISBLANK(Z58),0,(Z58/AN14)*AO14))</f>
        <v>0</v>
      </c>
      <c r="AQ58" s="1">
        <f>IF(ISBLANK(AC58),AD58,(AD58*AC58))</f>
        <v>0</v>
      </c>
      <c r="AR58" s="1">
        <f>IF(AQ14=0,0,(AQ58/AQ14)*AR14)</f>
        <v>0</v>
      </c>
      <c r="AS58" s="21">
        <f>IF(AQ14=0,0,IF(ISBLANK(AC58),0,(AC58/AQ14)*AR14))</f>
        <v>0</v>
      </c>
      <c r="AT58" s="1">
        <f>IF(ISBLANK(AF58),AG58,(AG58*AF58))</f>
        <v>0</v>
      </c>
      <c r="AU58" s="1">
        <f>IF(AT14=0,0,(AT58/AT14)*AU14)</f>
        <v>0</v>
      </c>
      <c r="AV58" s="21">
        <f>IF(AT14=0,0,IF(ISBLANK(AF58),0,(AF58/AT14)*AU14))</f>
        <v>0</v>
      </c>
      <c r="AW58" s="1">
        <f>IF(ISBLANK(AI58),AJ58,(AJ58*AI58))</f>
        <v>0</v>
      </c>
      <c r="AX58" s="1">
        <f>IF(AW14=0,0,(AW58/AW14)*AX14)</f>
        <v>0</v>
      </c>
      <c r="AY58" s="21">
        <f>IF(AW14=0,0,IF(ISBLANK(AI58),0,(AI58/AW14)*AX14))</f>
        <v>0</v>
      </c>
    </row>
    <row r="59" ht="15.75" customHeight="1">
      <c r="B59" s="5">
        <f>X59</f>
        <v>0</v>
      </c>
      <c r="D59" s="18">
        <f>IF(ISBLANK(Z59),0,(Z59/B7)*P7)</f>
        <v>0</v>
      </c>
      <c r="E59" s="11">
        <f>AB59</f>
        <v>0</v>
      </c>
      <c r="F59" s="3">
        <f>IF(ISBLANK(B7),0,IF(B7=0,0,(AN59/B7)*P7))</f>
        <v>0</v>
      </c>
      <c r="G59" s="18">
        <f>IF(ISBLANK(AC59),0,(AC59/B7)*P7)</f>
        <v>0</v>
      </c>
      <c r="H59" s="11">
        <f>AE59</f>
        <v>0</v>
      </c>
      <c r="I59" s="3">
        <f>IF(ISBLANK(B7),0,IF(B7=0,0,(AQ59/B7)*P7))</f>
        <v>0</v>
      </c>
      <c r="J59" s="18">
        <f>IF(ISBLANK(AF59),0,(AF59/B7)*P7)</f>
        <v>0</v>
      </c>
      <c r="K59" s="11">
        <f>AH59</f>
        <v>0</v>
      </c>
      <c r="L59" s="3">
        <f>IF(ISBLANK(B7),0,IF(B7=0,0,(AT59/B7)*P7))</f>
        <v>0</v>
      </c>
      <c r="M59" s="18">
        <f>IF(ISBLANK(AI59),0,(AI59/B7)*P7)</f>
        <v>0</v>
      </c>
      <c r="N59" s="11">
        <f>AK59</f>
        <v>0</v>
      </c>
      <c r="O59" s="3">
        <f>IF(ISBLANK(B7),0,IF(B7=0,0,(AW59/B7)*P7))</f>
        <v>0</v>
      </c>
      <c r="P59" s="3">
        <f>SUM(F59,I59,L59,O59)</f>
        <v>0</v>
      </c>
      <c r="Q59" s="18">
        <f>SUM(D59,G59,J59,M59)</f>
        <v>0</v>
      </c>
      <c r="R59" s="19" t="str">
        <f>IF(P59&lt;0.001,"",Y59*P59)</f>
        <v/>
      </c>
      <c r="V59" t="str">
        <v>.</v>
      </c>
      <c r="X59" s="5">
        <f>IF(ISBLANK(U59),T59,U59)</f>
        <v>0</v>
      </c>
      <c r="AL59" s="5">
        <f>B59</f>
        <v>0</v>
      </c>
      <c r="AN59" s="1">
        <f>IF(ISBLANK(Z59),AA59,(AA59*Z59))</f>
        <v>0</v>
      </c>
      <c r="AO59" s="1">
        <f>IF(AN14=0,0,(AN59/AN14)*AO14)</f>
        <v>0</v>
      </c>
      <c r="AP59" s="21">
        <f>IF(AN14=0,0,IF(ISBLANK(Z59),0,(Z59/AN14)*AO14))</f>
        <v>0</v>
      </c>
      <c r="AQ59" s="1">
        <f>IF(ISBLANK(AC59),AD59,(AD59*AC59))</f>
        <v>0</v>
      </c>
      <c r="AR59" s="1">
        <f>IF(AQ14=0,0,(AQ59/AQ14)*AR14)</f>
        <v>0</v>
      </c>
      <c r="AS59" s="21">
        <f>IF(AQ14=0,0,IF(ISBLANK(AC59),0,(AC59/AQ14)*AR14))</f>
        <v>0</v>
      </c>
      <c r="AT59" s="1">
        <f>IF(ISBLANK(AF59),AG59,(AG59*AF59))</f>
        <v>0</v>
      </c>
      <c r="AU59" s="1">
        <f>IF(AT14=0,0,(AT59/AT14)*AU14)</f>
        <v>0</v>
      </c>
      <c r="AV59" s="21">
        <f>IF(AT14=0,0,IF(ISBLANK(AF59),0,(AF59/AT14)*AU14))</f>
        <v>0</v>
      </c>
      <c r="AW59" s="1">
        <f>IF(ISBLANK(AI59),AJ59,(AJ59*AI59))</f>
        <v>0</v>
      </c>
      <c r="AX59" s="1">
        <f>IF(AW14=0,0,(AW59/AW14)*AX14)</f>
        <v>0</v>
      </c>
      <c r="AY59" s="21">
        <f>IF(AW14=0,0,IF(ISBLANK(AI59),0,(AI59/AW14)*AX14))</f>
        <v>0</v>
      </c>
    </row>
    <row r="60" ht="15.75" customHeight="1">
      <c r="B60" s="5">
        <f>X60</f>
        <v>0</v>
      </c>
      <c r="D60" s="18">
        <f>IF(ISBLANK(Z60),0,(Z60/B7)*P7)</f>
        <v>0</v>
      </c>
      <c r="E60" s="11">
        <f>AB60</f>
        <v>0</v>
      </c>
      <c r="F60" s="3">
        <f>IF(ISBLANK(B7),0,IF(B7=0,0,(AN60/B7)*P7))</f>
        <v>0</v>
      </c>
      <c r="G60" s="18">
        <f>IF(ISBLANK(AC60),0,(AC60/B7)*P7)</f>
        <v>0</v>
      </c>
      <c r="H60" s="11">
        <f>AE60</f>
        <v>0</v>
      </c>
      <c r="I60" s="3">
        <f>IF(ISBLANK(B7),0,IF(B7=0,0,(AQ60/B7)*P7))</f>
        <v>0</v>
      </c>
      <c r="J60" s="18">
        <f>IF(ISBLANK(AF60),0,(AF60/B7)*P7)</f>
        <v>0</v>
      </c>
      <c r="K60" s="11">
        <f>AH60</f>
        <v>0</v>
      </c>
      <c r="L60" s="3">
        <f>IF(ISBLANK(B7),0,IF(B7=0,0,(AT60/B7)*P7))</f>
        <v>0</v>
      </c>
      <c r="M60" s="18">
        <f>IF(ISBLANK(AI60),0,(AI60/B7)*P7)</f>
        <v>0</v>
      </c>
      <c r="N60" s="11">
        <f>AK60</f>
        <v>0</v>
      </c>
      <c r="O60" s="3">
        <f>IF(ISBLANK(B7),0,IF(B7=0,0,(AW60/B7)*P7))</f>
        <v>0</v>
      </c>
      <c r="P60" s="3">
        <f>SUM(F60,I60,L60,O60)</f>
        <v>0</v>
      </c>
      <c r="Q60" s="18">
        <f>SUM(D60,G60,J60,M60)</f>
        <v>0</v>
      </c>
      <c r="R60" s="19" t="str">
        <f>IF(P60&lt;0.001,"",Y60*P60)</f>
        <v/>
      </c>
      <c r="V60" t="str">
        <v>.</v>
      </c>
      <c r="X60" s="5">
        <f>IF(ISBLANK(U60),T60,U60)</f>
        <v>0</v>
      </c>
      <c r="AL60" s="5">
        <f>B60</f>
        <v>0</v>
      </c>
      <c r="AN60" s="1">
        <f>IF(ISBLANK(Z60),AA60,(AA60*Z60))</f>
        <v>0</v>
      </c>
      <c r="AO60" s="1">
        <f>IF(AN14=0,0,(AN60/AN14)*AO14)</f>
        <v>0</v>
      </c>
      <c r="AP60" s="21">
        <f>IF(AN14=0,0,IF(ISBLANK(Z60),0,(Z60/AN14)*AO14))</f>
        <v>0</v>
      </c>
      <c r="AQ60" s="1">
        <f>IF(ISBLANK(AC60),AD60,(AD60*AC60))</f>
        <v>0</v>
      </c>
      <c r="AR60" s="1">
        <f>IF(AQ14=0,0,(AQ60/AQ14)*AR14)</f>
        <v>0</v>
      </c>
      <c r="AS60" s="21">
        <f>IF(AQ14=0,0,IF(ISBLANK(AC60),0,(AC60/AQ14)*AR14))</f>
        <v>0</v>
      </c>
      <c r="AT60" s="1">
        <f>IF(ISBLANK(AF60),AG60,(AG60*AF60))</f>
        <v>0</v>
      </c>
      <c r="AU60" s="1">
        <f>IF(AT14=0,0,(AT60/AT14)*AU14)</f>
        <v>0</v>
      </c>
      <c r="AV60" s="21">
        <f>IF(AT14=0,0,IF(ISBLANK(AF60),0,(AF60/AT14)*AU14))</f>
        <v>0</v>
      </c>
      <c r="AW60" s="1">
        <f>IF(ISBLANK(AI60),AJ60,(AJ60*AI60))</f>
        <v>0</v>
      </c>
      <c r="AX60" s="1">
        <f>IF(AW14=0,0,(AW60/AW14)*AX14)</f>
        <v>0</v>
      </c>
      <c r="AY60" s="21">
        <f>IF(AW14=0,0,IF(ISBLANK(AI60),0,(AI60/AW14)*AX14))</f>
        <v>0</v>
      </c>
    </row>
    <row r="61" ht="15.75" customHeight="1">
      <c r="B61" s="5">
        <f>X61</f>
        <v>0</v>
      </c>
      <c r="D61" s="18">
        <f>IF(ISBLANK(Z61),0,(Z61/B7)*P7)</f>
        <v>0</v>
      </c>
      <c r="E61" s="11">
        <f>AB61</f>
        <v>0</v>
      </c>
      <c r="F61" s="3">
        <f>IF(ISBLANK(B7),0,IF(B7=0,0,(AN61/B7)*P7))</f>
        <v>0</v>
      </c>
      <c r="G61" s="18">
        <f>IF(ISBLANK(AC61),0,(AC61/B7)*P7)</f>
        <v>0</v>
      </c>
      <c r="H61" s="11">
        <f>AE61</f>
        <v>0</v>
      </c>
      <c r="I61" s="3">
        <f>IF(ISBLANK(B7),0,IF(B7=0,0,(AQ61/B7)*P7))</f>
        <v>0</v>
      </c>
      <c r="J61" s="18">
        <f>IF(ISBLANK(AF61),0,(AF61/B7)*P7)</f>
        <v>0</v>
      </c>
      <c r="K61" s="11">
        <f>AH61</f>
        <v>0</v>
      </c>
      <c r="L61" s="3">
        <f>IF(ISBLANK(B7),0,IF(B7=0,0,(AT61/B7)*P7))</f>
        <v>0</v>
      </c>
      <c r="M61" s="18">
        <f>IF(ISBLANK(AI61),0,(AI61/B7)*P7)</f>
        <v>0</v>
      </c>
      <c r="N61" s="11">
        <f>AK61</f>
        <v>0</v>
      </c>
      <c r="O61" s="3">
        <f>IF(ISBLANK(B7),0,IF(B7=0,0,(AW61/B7)*P7))</f>
        <v>0</v>
      </c>
      <c r="P61" s="3">
        <f>SUM(F61,I61,L61,O61)</f>
        <v>0</v>
      </c>
      <c r="Q61" s="18">
        <f>SUM(D61,G61,J61,M61)</f>
        <v>0</v>
      </c>
      <c r="R61" s="19" t="str">
        <f>IF(P61&lt;0.001,"",Y61*P61)</f>
        <v/>
      </c>
      <c r="V61" t="str">
        <v>.</v>
      </c>
      <c r="X61" s="5">
        <f>IF(ISBLANK(U61),T61,U61)</f>
        <v>0</v>
      </c>
      <c r="AL61" s="5">
        <f>B61</f>
        <v>0</v>
      </c>
      <c r="AN61" s="1">
        <f>IF(ISBLANK(Z61),AA61,(AA61*Z61))</f>
        <v>0</v>
      </c>
      <c r="AO61" s="1">
        <f>IF(AN14=0,0,(AN61/AN14)*AO14)</f>
        <v>0</v>
      </c>
      <c r="AP61" s="21">
        <f>IF(AN14=0,0,IF(ISBLANK(Z61),0,(Z61/AN14)*AO14))</f>
        <v>0</v>
      </c>
      <c r="AQ61" s="1">
        <f>IF(ISBLANK(AC61),AD61,(AD61*AC61))</f>
        <v>0</v>
      </c>
      <c r="AR61" s="1">
        <f>IF(AQ14=0,0,(AQ61/AQ14)*AR14)</f>
        <v>0</v>
      </c>
      <c r="AS61" s="21">
        <f>IF(AQ14=0,0,IF(ISBLANK(AC61),0,(AC61/AQ14)*AR14))</f>
        <v>0</v>
      </c>
      <c r="AT61" s="1">
        <f>IF(ISBLANK(AF61),AG61,(AG61*AF61))</f>
        <v>0</v>
      </c>
      <c r="AU61" s="1">
        <f>IF(AT14=0,0,(AT61/AT14)*AU14)</f>
        <v>0</v>
      </c>
      <c r="AV61" s="21">
        <f>IF(AT14=0,0,IF(ISBLANK(AF61),0,(AF61/AT14)*AU14))</f>
        <v>0</v>
      </c>
      <c r="AW61" s="1">
        <f>IF(ISBLANK(AI61),AJ61,(AJ61*AI61))</f>
        <v>0</v>
      </c>
      <c r="AX61" s="1">
        <f>IF(AW14=0,0,(AW61/AW14)*AX14)</f>
        <v>0</v>
      </c>
      <c r="AY61" s="21">
        <f>IF(AW14=0,0,IF(ISBLANK(AI61),0,(AI61/AW14)*AX14))</f>
        <v>0</v>
      </c>
    </row>
    <row r="62" ht="15.75" customHeight="1">
      <c r="B62" s="5">
        <f>X62</f>
        <v>0</v>
      </c>
      <c r="D62" s="18">
        <f>IF(ISBLANK(Z62),0,(Z62/B7)*P7)</f>
        <v>0</v>
      </c>
      <c r="E62" s="11">
        <f>AB62</f>
        <v>0</v>
      </c>
      <c r="F62" s="3">
        <f>IF(ISBLANK(B7),0,IF(B7=0,0,(AN62/B7)*P7))</f>
        <v>0</v>
      </c>
      <c r="G62" s="18">
        <f>IF(ISBLANK(AC62),0,(AC62/B7)*P7)</f>
        <v>0</v>
      </c>
      <c r="H62" s="11">
        <f>AE62</f>
        <v>0</v>
      </c>
      <c r="I62" s="3">
        <f>IF(ISBLANK(B7),0,IF(B7=0,0,(AQ62/B7)*P7))</f>
        <v>0</v>
      </c>
      <c r="J62" s="18">
        <f>IF(ISBLANK(AF62),0,(AF62/B7)*P7)</f>
        <v>0</v>
      </c>
      <c r="K62" s="11">
        <f>AH62</f>
        <v>0</v>
      </c>
      <c r="L62" s="3">
        <f>IF(ISBLANK(B7),0,IF(B7=0,0,(AT62/B7)*P7))</f>
        <v>0</v>
      </c>
      <c r="M62" s="18">
        <f>IF(ISBLANK(AI62),0,(AI62/B7)*P7)</f>
        <v>0</v>
      </c>
      <c r="N62" s="11">
        <f>AK62</f>
        <v>0</v>
      </c>
      <c r="O62" s="3">
        <f>IF(ISBLANK(B7),0,IF(B7=0,0,(AW62/B7)*P7))</f>
        <v>0</v>
      </c>
      <c r="P62" s="3">
        <f>SUM(F62,I62,L62,O62)</f>
        <v>0</v>
      </c>
      <c r="Q62" s="18">
        <f>SUM(D62,G62,J62,M62)</f>
        <v>0</v>
      </c>
      <c r="R62" s="19" t="str">
        <f>IF(P62&lt;0.001,"",Y62*P62)</f>
        <v/>
      </c>
      <c r="V62" t="str">
        <v>.</v>
      </c>
      <c r="X62" s="5">
        <f>IF(ISBLANK(U62),T62,U62)</f>
        <v>0</v>
      </c>
      <c r="AL62" s="5">
        <f>B62</f>
        <v>0</v>
      </c>
      <c r="AN62" s="1">
        <f>IF(ISBLANK(Z62),AA62,(AA62*Z62))</f>
        <v>0</v>
      </c>
      <c r="AO62" s="1">
        <f>IF(AN14=0,0,(AN62/AN14)*AO14)</f>
        <v>0</v>
      </c>
      <c r="AP62" s="21">
        <f>IF(AN14=0,0,IF(ISBLANK(Z62),0,(Z62/AN14)*AO14))</f>
        <v>0</v>
      </c>
      <c r="AQ62" s="1">
        <f>IF(ISBLANK(AC62),AD62,(AD62*AC62))</f>
        <v>0</v>
      </c>
      <c r="AR62" s="1">
        <f>IF(AQ14=0,0,(AQ62/AQ14)*AR14)</f>
        <v>0</v>
      </c>
      <c r="AS62" s="21">
        <f>IF(AQ14=0,0,IF(ISBLANK(AC62),0,(AC62/AQ14)*AR14))</f>
        <v>0</v>
      </c>
      <c r="AT62" s="1">
        <f>IF(ISBLANK(AF62),AG62,(AG62*AF62))</f>
        <v>0</v>
      </c>
      <c r="AU62" s="1">
        <f>IF(AT14=0,0,(AT62/AT14)*AU14)</f>
        <v>0</v>
      </c>
      <c r="AV62" s="21">
        <f>IF(AT14=0,0,IF(ISBLANK(AF62),0,(AF62/AT14)*AU14))</f>
        <v>0</v>
      </c>
      <c r="AW62" s="1">
        <f>IF(ISBLANK(AI62),AJ62,(AJ62*AI62))</f>
        <v>0</v>
      </c>
      <c r="AX62" s="1">
        <f>IF(AW14=0,0,(AW62/AW14)*AX14)</f>
        <v>0</v>
      </c>
      <c r="AY62" s="21">
        <f>IF(AW14=0,0,IF(ISBLANK(AI62),0,(AI62/AW14)*AX14))</f>
        <v>0</v>
      </c>
    </row>
    <row r="63" ht="15.75" customHeight="1">
      <c r="B63" s="5">
        <f>X63</f>
        <v>0</v>
      </c>
      <c r="D63" s="18">
        <f>IF(ISBLANK(Z63),0,(Z63/B7)*P7)</f>
        <v>0</v>
      </c>
      <c r="E63" s="11">
        <f>AB63</f>
        <v>0</v>
      </c>
      <c r="F63" s="3">
        <f>IF(ISBLANK(B7),0,IF(B7=0,0,(AN63/B7)*P7))</f>
        <v>0</v>
      </c>
      <c r="G63" s="18">
        <f>IF(ISBLANK(AC63),0,(AC63/B7)*P7)</f>
        <v>0</v>
      </c>
      <c r="H63" s="11">
        <f>AE63</f>
        <v>0</v>
      </c>
      <c r="I63" s="3">
        <f>IF(ISBLANK(B7),0,IF(B7=0,0,(AQ63/B7)*P7))</f>
        <v>0</v>
      </c>
      <c r="J63" s="18">
        <f>IF(ISBLANK(AF63),0,(AF63/B7)*P7)</f>
        <v>0</v>
      </c>
      <c r="K63" s="11">
        <f>AH63</f>
        <v>0</v>
      </c>
      <c r="L63" s="3">
        <f>IF(ISBLANK(B7),0,IF(B7=0,0,(AT63/B7)*P7))</f>
        <v>0</v>
      </c>
      <c r="M63" s="18">
        <f>IF(ISBLANK(AI63),0,(AI63/B7)*P7)</f>
        <v>0</v>
      </c>
      <c r="N63" s="11">
        <f>AK63</f>
        <v>0</v>
      </c>
      <c r="O63" s="3">
        <f>IF(ISBLANK(B7),0,IF(B7=0,0,(AW63/B7)*P7))</f>
        <v>0</v>
      </c>
      <c r="P63" s="3">
        <f>SUM(F63,I63,L63,O63)</f>
        <v>0</v>
      </c>
      <c r="Q63" s="18">
        <f>SUM(D63,G63,J63,M63)</f>
        <v>0</v>
      </c>
      <c r="R63" s="19" t="str">
        <f>IF(P63&lt;0.001,"",Y63*P63)</f>
        <v/>
      </c>
      <c r="V63" t="str">
        <v>.</v>
      </c>
      <c r="X63" s="5">
        <f>IF(ISBLANK(U63),T63,U63)</f>
        <v>0</v>
      </c>
      <c r="AL63" s="5">
        <f>B63</f>
        <v>0</v>
      </c>
      <c r="AN63" s="1">
        <f>IF(ISBLANK(Z63),AA63,(AA63*Z63))</f>
        <v>0</v>
      </c>
      <c r="AO63" s="1">
        <f>IF(AN14=0,0,(AN63/AN14)*AO14)</f>
        <v>0</v>
      </c>
      <c r="AP63" s="21">
        <f>IF(AN14=0,0,IF(ISBLANK(Z63),0,(Z63/AN14)*AO14))</f>
        <v>0</v>
      </c>
      <c r="AQ63" s="1">
        <f>IF(ISBLANK(AC63),AD63,(AD63*AC63))</f>
        <v>0</v>
      </c>
      <c r="AR63" s="1">
        <f>IF(AQ14=0,0,(AQ63/AQ14)*AR14)</f>
        <v>0</v>
      </c>
      <c r="AS63" s="21">
        <f>IF(AQ14=0,0,IF(ISBLANK(AC63),0,(AC63/AQ14)*AR14))</f>
        <v>0</v>
      </c>
      <c r="AT63" s="1">
        <f>IF(ISBLANK(AF63),AG63,(AG63*AF63))</f>
        <v>0</v>
      </c>
      <c r="AU63" s="1">
        <f>IF(AT14=0,0,(AT63/AT14)*AU14)</f>
        <v>0</v>
      </c>
      <c r="AV63" s="21">
        <f>IF(AT14=0,0,IF(ISBLANK(AF63),0,(AF63/AT14)*AU14))</f>
        <v>0</v>
      </c>
      <c r="AW63" s="1">
        <f>IF(ISBLANK(AI63),AJ63,(AJ63*AI63))</f>
        <v>0</v>
      </c>
      <c r="AX63" s="1">
        <f>IF(AW14=0,0,(AW63/AW14)*AX14)</f>
        <v>0</v>
      </c>
      <c r="AY63" s="21">
        <f>IF(AW14=0,0,IF(ISBLANK(AI63),0,(AI63/AW14)*AX14))</f>
        <v>0</v>
      </c>
    </row>
    <row r="64" ht="16.5" customHeight="1">
      <c r="B64" s="5">
        <f>X64</f>
        <v>0</v>
      </c>
      <c r="D64" s="18">
        <f>IF(ISBLANK(Z64),0,(Z64/B7)*P7)</f>
        <v>0</v>
      </c>
      <c r="E64" s="11">
        <f>AB64</f>
        <v>0</v>
      </c>
      <c r="F64" s="3">
        <f>IF(ISBLANK(B7),0,IF(B7=0,0,(AN64/B7)*P7))</f>
        <v>0</v>
      </c>
      <c r="G64" s="18">
        <f>IF(ISBLANK(AC64),0,(AC64/B7)*P7)</f>
        <v>0</v>
      </c>
      <c r="H64" s="11">
        <f>AE64</f>
        <v>0</v>
      </c>
      <c r="I64" s="3">
        <f>IF(ISBLANK(B7),0,IF(B7=0,0,(AQ64/B7)*P7))</f>
        <v>0</v>
      </c>
      <c r="J64" s="18">
        <f>IF(ISBLANK(AF64),0,(AF64/B7)*P7)</f>
        <v>0</v>
      </c>
      <c r="K64" s="11">
        <f>AH64</f>
        <v>0</v>
      </c>
      <c r="L64" s="3">
        <f>IF(ISBLANK(B7),0,IF(B7=0,0,(AT64/B7)*P7))</f>
        <v>0</v>
      </c>
      <c r="M64" s="18">
        <f>IF(ISBLANK(AI64),0,(AI64/B7)*P7)</f>
        <v>0</v>
      </c>
      <c r="N64" s="11">
        <f>AK64</f>
        <v>0</v>
      </c>
      <c r="O64" s="3">
        <f>IF(ISBLANK(B7),0,IF(B7=0,0,(AW64/B7)*P7))</f>
        <v>0</v>
      </c>
      <c r="P64" s="3">
        <f>SUM(F64,I64,L64,O64)</f>
        <v>0</v>
      </c>
      <c r="Q64" s="18">
        <f>SUM(D64,G64,J64,M64)</f>
        <v>0</v>
      </c>
      <c r="R64" s="19" t="str">
        <f>IF(P64&lt;0.001,"",Y64*P64)</f>
        <v/>
      </c>
      <c r="V64" t="str">
        <v>.</v>
      </c>
      <c r="X64" s="5">
        <f>IF(ISBLANK(U64),T64,U64)</f>
        <v>0</v>
      </c>
      <c r="AL64" s="5">
        <f>B64</f>
        <v>0</v>
      </c>
      <c r="AN64" s="1">
        <f>IF(ISBLANK(Z64),AA64,(AA64*Z64))</f>
        <v>0</v>
      </c>
      <c r="AO64" s="1">
        <f>IF(AN14=0,0,(AN64/AN14)*AO14)</f>
        <v>0</v>
      </c>
      <c r="AP64" s="21">
        <f>IF(AN14=0,0,IF(ISBLANK(Z64),0,(Z64/AN14)*AO14))</f>
        <v>0</v>
      </c>
      <c r="AQ64" s="1">
        <f>IF(ISBLANK(AC64),AD64,(AD64*AC64))</f>
        <v>0</v>
      </c>
      <c r="AR64" s="1">
        <f>IF(AQ14=0,0,(AQ64/AQ14)*AR14)</f>
        <v>0</v>
      </c>
      <c r="AS64" s="21">
        <f>IF(AQ14=0,0,IF(ISBLANK(AC64),0,(AC64/AQ14)*AR14))</f>
        <v>0</v>
      </c>
      <c r="AT64" s="1">
        <f>IF(ISBLANK(AF64),AG64,(AG64*AF64))</f>
        <v>0</v>
      </c>
      <c r="AU64" s="1">
        <f>IF(AT14=0,0,(AT64/AT14)*AU14)</f>
        <v>0</v>
      </c>
      <c r="AV64" s="21">
        <f>IF(AT14=0,0,IF(ISBLANK(AF64),0,(AF64/AT14)*AU14))</f>
        <v>0</v>
      </c>
      <c r="AW64" s="1">
        <f>IF(ISBLANK(AI64),AJ64,(AJ64*AI64))</f>
        <v>0</v>
      </c>
      <c r="AX64" s="1">
        <f>IF(AW14=0,0,(AW64/AW14)*AX14)</f>
        <v>0</v>
      </c>
      <c r="AY64" s="21">
        <f>IF(AW14=0,0,IF(ISBLANK(AI64),0,(AI64/AW14)*AX14))</f>
        <v>0</v>
      </c>
    </row>
    <row r="65" ht="14.25" customHeight="1">
      <c r="F65" s="3">
        <f>SUM(F15:F64)</f>
        <v>1.032</v>
      </c>
      <c r="I65" s="3">
        <f>SUM(I15:I64)</f>
        <v>2.1329999999999996</v>
      </c>
      <c r="L65" s="3">
        <f>SUM(L15:L64)</f>
        <v>0.6</v>
      </c>
      <c r="O65" s="3">
        <f>SUM(O15:O64)</f>
        <v>0</v>
      </c>
      <c r="P65" s="3">
        <f>SUM(P15:P64)</f>
        <v>3.7649999999999992</v>
      </c>
      <c r="R65" s="22">
        <f>SUM(R15:R64)</f>
        <v>4.705</v>
      </c>
      <c r="T65" t="str">
        <v xml:space="preserve">à Remplacer par </v>
      </c>
      <c r="AA65" s="1" t="str">
        <v>Exemple de formule à développer</v>
      </c>
      <c r="AN65" t="str">
        <v>Poids recette</v>
      </c>
      <c r="AQ65" t="str">
        <v>Poids recette</v>
      </c>
      <c r="AT65" t="str">
        <v>Poids recette</v>
      </c>
      <c r="AW65" t="str">
        <v>Poids recette</v>
      </c>
    </row>
    <row r="66" ht="18" customHeight="1">
      <c r="B66" t="str">
        <v>Mise en forme Joël Leboucher</v>
      </c>
      <c r="D66" t="str">
        <f>Z11</f>
        <v xml:space="preserve">❶ </v>
      </c>
      <c r="E66" t="str">
        <f>D11</f>
        <v xml:space="preserve"> Pate à foncer</v>
      </c>
      <c r="G66" t="str">
        <f>AC11</f>
        <v xml:space="preserve">❷ </v>
      </c>
      <c r="H66" t="str">
        <f>G11</f>
        <v>Appareil crème prise</v>
      </c>
      <c r="J66" t="str">
        <f>AF11</f>
        <v xml:space="preserve">❸ </v>
      </c>
      <c r="K66" t="str">
        <f>J11</f>
        <v>Garniture</v>
      </c>
      <c r="M66" t="str">
        <f>AI11</f>
        <v xml:space="preserve">❹ </v>
      </c>
      <c r="N66" t="str">
        <f>M11</f>
        <v>Finition</v>
      </c>
      <c r="AA66" s="9">
        <f>IF(ISBLANK(Z15),AA15,Z15*AA15)+IF(ISBLANK(Z16),AA16,Z16*AA16)+IF(ISBLANK(Z17),AA17,Z17*AA17)+IF(ISBLANK(Z18),AA18,Z18*AA18)+IF(ISBLANK(Z19),AA19,Z19*AA19)+IF(ISBLANK(Z20),AA20,Z20*AA20)+IF(ISBLANK(Z21),AA21,Z21*AA21)+IF(ISBLANK(Z22),AA22,Z22*AA22)+IF(ISBLANK(Z23),AA23,Z23*AA23)+IF(ISBLANK(Z24),AA24,Z24*AA24)+IF(ISBLANK(Z25),AA25,Z25*AA25)+IF(ISBLANK(Z26),AA26,Z26*AA26)+IF(ISBLANK(Z27),AA27,Z27*AA27)+IF(ISBLANK(Z28),AA28,Z28*AA28)+IF(ISBLANK(Z29),AA29,Z29*AA29)+IF(ISBLANK(Z30),AA30,Z30*AA30)+IF(ISBLANK(Z31),AA31,Z31*AA31)+IF(ISBLANK(Z32),AA32,Z32*AA32)+IF(ISBLANK(Z33),AA33,Z33*AA33)+IF(ISBLANK(Z34),AA34,Z34*AA34)+IF(ISBLANK(Z35),AA35,Z35*AA35)+IF(ISBLANK(Z36),AA36,Z36*AA36)+IF(ISBLANK(Z37),AA37,Z37*AA37)+IF(ISBLANK(Z38),AA38,Z38*AA38)+IF(ISBLANK(Z39),AA39,Z39*AA39)+IF(ISBLANK(Z40),AA40,Z40*AA40)+IF(ISBLANK(Z41),AA41,Z41*AA41)+ IF(ISBLANK(Z42),AA42,Z42*AA42)+ IF(ISBLANK(Z43),AA43,Z43*AA43)+ IF(ISBLANK(Z44),AA44,Z44*AA44)+ IF(ISBLANK(Z45),AA45,Z45*AA45)+ IF(ISBLANK(Z46),AA46,Z46*AA46)+ IF(ISBLANK(Z47),AA47,Z47*AA47)+ IF(ISBLANK(Z48),AA48,Z48*AA48)+ IF(ISBLANK(Z49),AA49,Z49*AA49)+ IF(ISBLANK(Z50),AA50,Z50*AA50)+IF(ISBLANK(Z51),AA51,Z51*AA51)+IF(ISBLANK(Z52),AA52,Z52*AA52)+ IF(ISBLANK(Z53),AA53,Z53*AA53) +IF(ISBLANK(Z54),AA54,Z54*AA54) +IF(ISBLANK(Z55),AA55,Z55*AA55) +IF(ISBLANK(Z56),AA56,Z56*AA56) +IF(ISBLANK(Z57),AA57,Z57*AA57) +IF(ISBLANK(Z58),AA58,Z58*AA58) +IF(ISBLANK(Z59),AA59,Z59*AA59) +IF(ISBLANK(Z60),AA60,Z60*AA60) +IF(ISBLANK(Z61),AA61,Z61*AA61) +IF(ISBLANK(Z62),AA62,Z62*AA62) +IF(ISBLANK(Z63),AA63,Z63*AA63) +IF(ISBLANK(Z64),AA64,Z64*AA64)</f>
        <v>5.159999999999999</v>
      </c>
      <c r="AN66" s="1">
        <f>SUM(AN15:AN64)</f>
        <v>5.159999999999999</v>
      </c>
      <c r="AO66" s="1">
        <f>SUM(AO15:AO64)</f>
        <v>1</v>
      </c>
      <c r="AQ66" s="1">
        <f>SUM(AQ15:AQ64)</f>
        <v>10.665000000000001</v>
      </c>
      <c r="AR66" s="1">
        <f>SUM(AR15:AR64)</f>
        <v>0.9999999999999999</v>
      </c>
      <c r="AT66" s="1">
        <f>SUM(AT15:AT64)</f>
        <v>3</v>
      </c>
      <c r="AU66" s="1">
        <f>SUM(AU15:AU64)</f>
        <v>1</v>
      </c>
      <c r="AW66" s="1">
        <f>SUM(AW15:AW64)</f>
        <v>0</v>
      </c>
      <c r="AX66" s="1">
        <f>SUM(AX15:AX64)</f>
        <v>0</v>
      </c>
    </row>
    <row r="67" ht="21" customHeight="1">
      <c r="T67" t="str">
        <v>par rien alors ne saisissez rien colonne U</v>
      </c>
    </row>
    <row r="68" ht="15.75" customHeight="1">
      <c r="X68" t="str">
        <f>X11</f>
        <v>Liste des Denrées</v>
      </c>
      <c r="Z68" t="str">
        <f>Z11</f>
        <v xml:space="preserve">❶ </v>
      </c>
      <c r="AA68" t="str">
        <f>AA11</f>
        <v xml:space="preserve"> Pate à foncer</v>
      </c>
      <c r="AC68" t="str">
        <f>AC11</f>
        <v xml:space="preserve">❷ </v>
      </c>
      <c r="AD68" t="str">
        <f>AD11</f>
        <v>Appareil crème prise</v>
      </c>
      <c r="AF68" t="str">
        <f>AF11</f>
        <v xml:space="preserve">❸ </v>
      </c>
      <c r="AG68" t="str">
        <f>AG11</f>
        <v>Garniture</v>
      </c>
      <c r="AI68" t="str">
        <f>AI11</f>
        <v xml:space="preserve">❹ </v>
      </c>
      <c r="AJ68" t="str">
        <f>AJ11</f>
        <v>Finition</v>
      </c>
      <c r="AL68" t="str">
        <f>AL11</f>
        <v>Denrées</v>
      </c>
    </row>
    <row r="69" ht="15" customHeight="1">
      <c r="B69">
        <v>10.71</v>
      </c>
      <c r="C69">
        <v>10.71</v>
      </c>
      <c r="D69">
        <v>7</v>
      </c>
      <c r="E69">
        <v>8</v>
      </c>
      <c r="F69">
        <v>10</v>
      </c>
      <c r="G69">
        <v>7</v>
      </c>
      <c r="H69">
        <v>8</v>
      </c>
      <c r="I69">
        <v>10</v>
      </c>
      <c r="J69">
        <v>7</v>
      </c>
      <c r="K69">
        <v>8</v>
      </c>
      <c r="L69">
        <v>10</v>
      </c>
      <c r="M69">
        <v>7</v>
      </c>
      <c r="N69">
        <v>8</v>
      </c>
      <c r="O69">
        <v>10</v>
      </c>
      <c r="P69">
        <v>16</v>
      </c>
      <c r="Q69">
        <v>8</v>
      </c>
      <c r="R69">
        <v>10.71</v>
      </c>
      <c r="W69">
        <v>11</v>
      </c>
      <c r="X69">
        <v>30</v>
      </c>
      <c r="Y69">
        <v>11</v>
      </c>
      <c r="Z69">
        <v>11</v>
      </c>
      <c r="AA69">
        <v>11</v>
      </c>
      <c r="AB69">
        <v>11</v>
      </c>
      <c r="AC69">
        <v>11</v>
      </c>
      <c r="AD69">
        <v>11</v>
      </c>
      <c r="AE69">
        <v>11</v>
      </c>
      <c r="AF69">
        <v>11</v>
      </c>
      <c r="AG69">
        <v>11</v>
      </c>
      <c r="AH69">
        <v>11</v>
      </c>
      <c r="AI69">
        <v>11</v>
      </c>
      <c r="AJ69">
        <v>11</v>
      </c>
      <c r="AK69">
        <v>11</v>
      </c>
      <c r="AL69">
        <v>15</v>
      </c>
      <c r="AM69">
        <v>15</v>
      </c>
      <c r="AN69">
        <v>11</v>
      </c>
      <c r="AO69">
        <v>11</v>
      </c>
      <c r="AP69">
        <v>11</v>
      </c>
      <c r="AQ69">
        <v>11</v>
      </c>
      <c r="AR69">
        <v>11</v>
      </c>
      <c r="AS69">
        <v>11</v>
      </c>
      <c r="AT69">
        <v>11</v>
      </c>
      <c r="AU69">
        <v>11</v>
      </c>
      <c r="AV69">
        <v>11</v>
      </c>
      <c r="AW69">
        <v>11</v>
      </c>
      <c r="AX69">
        <v>11</v>
      </c>
      <c r="AY69">
        <v>11</v>
      </c>
    </row>
    <row r="70" ht="21" customHeight="1"/>
    <row r="71" ht="43.5" customHeight="1">
      <c r="X71" t="str">
        <v>Récap du Mode d'emploi  de la fiche recette</v>
      </c>
      <c r="AB71" t="str">
        <v>RÉCAP Mode d'emploi</v>
      </c>
    </row>
    <row r="72" ht="18" customHeight="1"/>
    <row r="73" ht="18" customHeight="1">
      <c r="AB73" t="str">
        <v>❶ SUR LA SECONDE FEUILLE DE SAISIE GÉNÉRALE</v>
      </c>
    </row>
    <row r="74" ht="18" customHeight="1">
      <c r="X74" t="str">
        <v>à saisir</v>
      </c>
      <c r="AC74" s="1" t="str">
        <v>colonnes W à AY</v>
      </c>
    </row>
    <row r="75" ht="18" customHeight="1">
      <c r="X75" t="str">
        <v xml:space="preserve">NOM DE VOTRE PLAT </v>
      </c>
      <c r="AC75" t="str">
        <v>Nb d'unités</v>
      </c>
      <c r="AD75" t="str">
        <v>Poids Unitaire en Kg</v>
      </c>
      <c r="AE75" t="str">
        <v>Quoi Texte</v>
      </c>
    </row>
    <row r="76" ht="18" customHeight="1">
      <c r="X76" t="str">
        <v>Auteur &gt;</v>
      </c>
      <c r="Y76" t="str">
        <v>Saisissez VOTRE NOM</v>
      </c>
    </row>
    <row r="77" ht="18" customHeight="1">
      <c r="X77" t="str">
        <v>Saisissez l'intitulé des composantes de la recette</v>
      </c>
      <c r="AB77" t="str">
        <v>❷  SUR LA PREMIERE FEUILLE A IMPRIMER</v>
      </c>
    </row>
    <row r="78" ht="18" customHeight="1">
      <c r="X78" t="str">
        <v>Renommez</v>
      </c>
      <c r="Y78" t="str">
        <v>Ligne</v>
      </c>
      <c r="Z78" t="str">
        <v>Colonne</v>
      </c>
      <c r="AC78" s="1" t="str">
        <v>colonnes A à R</v>
      </c>
    </row>
    <row r="79" ht="18" customHeight="1">
      <c r="X79" t="str">
        <v>❶ Préparation N°1</v>
      </c>
      <c r="Y79">
        <f>ROW(AA11)</f>
        <v>11</v>
      </c>
      <c r="Z79" t="str">
        <f>AA10</f>
        <v>AA</v>
      </c>
      <c r="AC79" t="str">
        <v>❻ Votre référence et Quoi ?</v>
      </c>
    </row>
    <row r="80" ht="18" customHeight="1">
      <c r="X80" t="str">
        <v>❷ Préparation N°2</v>
      </c>
      <c r="Y80">
        <f>ROW(AA11)</f>
        <v>11</v>
      </c>
      <c r="Z80" t="str">
        <f>AD10</f>
        <v>AD</v>
      </c>
      <c r="AC80" s="2">
        <v>100</v>
      </c>
      <c r="AD80" s="2" t="str">
        <v>portions</v>
      </c>
    </row>
    <row r="81" ht="18" customHeight="1">
      <c r="X81" t="str">
        <v>❸ Garniture</v>
      </c>
      <c r="Y81">
        <f>ROW(AA11)</f>
        <v>11</v>
      </c>
      <c r="Z81" t="str">
        <f>AG10</f>
        <v>AG</v>
      </c>
      <c r="AC81" s="1" t="str">
        <v>❼ Dupliquer pour</v>
      </c>
    </row>
    <row r="82" ht="18" customHeight="1">
      <c r="X82" t="str">
        <v>❹ Finition</v>
      </c>
      <c r="Y82">
        <f>ROW(AA11)</f>
        <v>11</v>
      </c>
      <c r="Z82" t="str">
        <f>AJ10</f>
        <v>AJ</v>
      </c>
      <c r="AC82" s="2">
        <v>20</v>
      </c>
      <c r="AD82" s="2" t="str">
        <f>+AD80</f>
        <v>portions</v>
      </c>
    </row>
    <row r="83" ht="18" customHeight="1">
      <c r="X83" t="str">
        <v>à saisir</v>
      </c>
    </row>
    <row r="84" ht="18" customHeight="1">
      <c r="X84" t="str">
        <v>① Liste des Denrées</v>
      </c>
      <c r="Y84" t="str">
        <v>colonne &gt;</v>
      </c>
      <c r="Z84" t="str">
        <f>T6</f>
        <v>T</v>
      </c>
    </row>
    <row r="85" ht="18" customHeight="1">
      <c r="X85" t="str">
        <v>② Code produit (facultatif)</v>
      </c>
      <c r="Y85" t="str">
        <v>colonne &gt;</v>
      </c>
      <c r="Z85" t="str">
        <f>W10</f>
        <v>W</v>
      </c>
    </row>
    <row r="86" ht="18" customHeight="1">
      <c r="X86" t="str">
        <v>③ Poids Unitaire en Kg</v>
      </c>
    </row>
    <row r="87" ht="18" customHeight="1">
      <c r="X87" t="str">
        <v>④ Nb d'unités</v>
      </c>
    </row>
    <row r="88" ht="18" customHeight="1">
      <c r="X88" t="str">
        <v>⑤ Quoi Texte</v>
      </c>
    </row>
    <row r="89" ht="18" customHeight="1">
      <c r="X89" t="str">
        <v>Exemple</v>
      </c>
    </row>
    <row r="90" ht="18" customHeight="1">
      <c r="X90" t="str">
        <v>④</v>
      </c>
      <c r="Y90" t="str">
        <v>③</v>
      </c>
      <c r="Z90" t="str">
        <v>⑤</v>
      </c>
    </row>
    <row r="91" ht="18" customHeight="1">
      <c r="X91" t="str">
        <v>Nb d'unités</v>
      </c>
      <c r="Y91" t="str">
        <v>Poids Unitaire en Kg</v>
      </c>
      <c r="Z91" t="str">
        <v>Quoi Texte</v>
      </c>
    </row>
    <row r="92" ht="18" customHeight="1"/>
    <row r="93" ht="18" customHeight="1">
      <c r="X93" t="str">
        <v>œufs liquides</v>
      </c>
    </row>
    <row r="94" ht="18" customHeight="1">
      <c r="Y94" s="11">
        <v>0.15</v>
      </c>
    </row>
    <row r="95" ht="18" customHeight="1">
      <c r="X95" t="str">
        <v>jaunes d'œufs</v>
      </c>
    </row>
    <row r="96" ht="18" customHeight="1">
      <c r="X96" s="12">
        <v>3</v>
      </c>
      <c r="Y96" s="11">
        <v>0.02</v>
      </c>
      <c r="Z96" s="11" t="str">
        <v>jaunes</v>
      </c>
    </row>
    <row r="97" ht="18" customHeight="1">
      <c r="X97" t="str">
        <v>œufs coquille</v>
      </c>
    </row>
    <row r="98" ht="18" customHeight="1">
      <c r="X98" s="12">
        <v>5</v>
      </c>
      <c r="Z98" s="11" t="str">
        <v>œufs</v>
      </c>
    </row>
    <row r="99" ht="18" customHeight="1">
      <c r="Y99" t="str">
        <v>Ligne</v>
      </c>
      <c r="Z99" t="str">
        <v>Colonne</v>
      </c>
    </row>
    <row r="100" ht="18" customHeight="1">
      <c r="X100" t="str">
        <v>❺ Poids Auteur</v>
      </c>
      <c r="Y100">
        <f>ROW(B9)</f>
        <v>9</v>
      </c>
      <c r="Z100" t="str">
        <f>B2</f>
        <v>B</v>
      </c>
    </row>
    <row r="101" ht="18" customHeight="1">
      <c r="X101" t="str">
        <v>❻ Votre référence et Quoi ?</v>
      </c>
      <c r="Y101">
        <f>ROW(B7)</f>
        <v>7</v>
      </c>
      <c r="Z101" t="str">
        <f>B2</f>
        <v>B</v>
      </c>
    </row>
    <row r="102" ht="18" customHeight="1">
      <c r="X102" t="str">
        <v>soit vous saisissez le total ❺ dans la cellule ❻ ou mettez les 2 cellules en liaison en liaison  =</v>
      </c>
    </row>
    <row r="103" ht="18" customHeight="1"/>
    <row r="104" ht="18" customHeight="1"/>
    <row r="105" ht="18" customHeight="1">
      <c r="X105" s="9">
        <v>9.75</v>
      </c>
      <c r="Y105" s="2" t="str">
        <v>Kg</v>
      </c>
    </row>
    <row r="106" ht="18" customHeight="1">
      <c r="X106" t="str">
        <v>soit vous faites le choix de dupliquer la recette à partir d'une denrée Exemple poids de farine</v>
      </c>
    </row>
    <row r="107" ht="18" customHeight="1"/>
    <row r="108" ht="18" customHeight="1">
      <c r="X108" t="str">
        <v>soit vous faites le choix de dupliquer la recette à partir d'un nombre de couverts de portions de plaques ou autre</v>
      </c>
    </row>
    <row r="109" ht="18" customHeight="1"/>
    <row r="110" ht="18" customHeight="1">
      <c r="X110" s="2">
        <v>16</v>
      </c>
      <c r="Y110" s="2" t="str">
        <v>Portions</v>
      </c>
    </row>
    <row r="111" ht="18" customHeight="1">
      <c r="X111" t="str">
        <v>Vos références : Exemple</v>
      </c>
    </row>
    <row r="112" ht="18" customHeight="1">
      <c r="X112" s="2">
        <v>2</v>
      </c>
      <c r="Y112" s="2" t="str">
        <v>grilles 60X40</v>
      </c>
    </row>
    <row r="113" ht="18" customHeight="1">
      <c r="X113" s="2">
        <v>24</v>
      </c>
      <c r="Y113" s="2" t="str">
        <v>Macarons</v>
      </c>
    </row>
    <row r="114" ht="18" customHeight="1">
      <c r="X114" t="str">
        <v>Quoi  cuillères à café = C à C- cuillère potage = C à P - œufs -blancs - jaunes - pincées - sachets - grappes etc…</v>
      </c>
    </row>
    <row r="115" ht="18" customHeight="1"/>
    <row r="116" ht="18" customHeight="1"/>
    <row r="117" ht="18" customHeight="1">
      <c r="X117" s="1" t="str">
        <v>❼  à Dupliquer pour</v>
      </c>
    </row>
    <row r="118" ht="18" customHeight="1">
      <c r="X118" t="str">
        <v>a vous de saisir ce que vous voulez</v>
      </c>
    </row>
    <row r="119" ht="18" customHeight="1">
      <c r="X119" t="str">
        <v>vous avez une  Aide à la décision</v>
      </c>
    </row>
    <row r="120" ht="18" customHeight="1">
      <c r="X120" t="str">
        <v>Nb de portions</v>
      </c>
      <c r="Y120" t="str">
        <v xml:space="preserve">Poids portion </v>
      </c>
      <c r="Z120" t="str">
        <v>Total</v>
      </c>
    </row>
    <row r="121" ht="18" customHeight="1">
      <c r="X121" s="2">
        <v>150</v>
      </c>
      <c r="Y121" s="15">
        <v>0.25</v>
      </c>
      <c r="Z121" s="9">
        <f>Y121*X121</f>
        <v>37.5</v>
      </c>
    </row>
    <row r="122" ht="18" customHeight="1">
      <c r="Z122" s="1" t="str">
        <v>saisissez le total dans la cellule  ❼</v>
      </c>
    </row>
    <row r="123" ht="18" customHeight="1">
      <c r="X123" t="str">
        <v>Actualisez vos PRIX</v>
      </c>
      <c r="Y123" t="str">
        <v>Ligne</v>
      </c>
      <c r="Z123" t="str">
        <v>Colonne</v>
      </c>
    </row>
    <row r="124" ht="18" customHeight="1">
      <c r="Y124">
        <f>ROW(Y13)</f>
        <v>13</v>
      </c>
      <c r="Z124" t="str">
        <f>+Y10</f>
        <v>Y</v>
      </c>
    </row>
    <row r="125" ht="18" customHeight="1">
      <c r="X125" t="str">
        <v>⑥ Prix U HT</v>
      </c>
      <c r="Y125" s="5">
        <v>16.8</v>
      </c>
    </row>
    <row r="126" ht="18" customHeight="1">
      <c r="X126" t="str">
        <v>Nous sommes le :</v>
      </c>
      <c r="Y126" s="13">
        <f>TODAY()</f>
        <v>44595</v>
      </c>
    </row>
    <row r="127" ht="18" customHeight="1">
      <c r="X127" t="str">
        <v>EN OPTION vous pouvez obtenir le Poids recette pour 1 Kg fini</v>
      </c>
      <c r="Y127" t="str">
        <v>Ligne</v>
      </c>
      <c r="Z127" t="str">
        <v>Colonne</v>
      </c>
    </row>
    <row r="128" ht="18" customHeight="1">
      <c r="Y128">
        <f>ROW(AO14)</f>
        <v>14</v>
      </c>
      <c r="Z128" t="str">
        <f>AO10</f>
        <v>AO</v>
      </c>
    </row>
    <row r="129" ht="18" customHeight="1">
      <c r="X129" t="str">
        <v>Mais rien ne vous empêche de saisir une autre valeur dans les cellules fond jaune</v>
      </c>
      <c r="Y129">
        <f>ROW(AO14)</f>
        <v>14</v>
      </c>
      <c r="Z129" t="str">
        <f>AR10</f>
        <v>AR</v>
      </c>
    </row>
    <row r="130" ht="18" customHeight="1">
      <c r="Y130">
        <f>ROW(AO14)</f>
        <v>14</v>
      </c>
      <c r="Z130" t="str">
        <f>AU10</f>
        <v>AU</v>
      </c>
    </row>
    <row r="131" ht="18" customHeight="1">
      <c r="Y131">
        <f>ROW(AO14)</f>
        <v>14</v>
      </c>
      <c r="Z131" t="str">
        <f>AX10</f>
        <v>AX</v>
      </c>
    </row>
    <row r="132" ht="18" customHeight="1">
      <c r="Y132" s="3">
        <v>2.7</v>
      </c>
    </row>
    <row r="133" ht="18" customHeight="1">
      <c r="X133" t="str">
        <v>Eh voila c'est pas bien compliqué . A vous de faire évoluer ce document et d'en faire profiter vos collègues ou amis</v>
      </c>
    </row>
    <row r="134" ht="18" customHeight="1"/>
    <row r="135" ht="18" customHeight="1">
      <c r="X135">
        <v>30</v>
      </c>
      <c r="Y135">
        <v>11</v>
      </c>
      <c r="Z135">
        <v>11</v>
      </c>
    </row>
    <row r="136">
      <c r="AZ136" t="str">
        <v>FIN</v>
      </c>
    </row>
  </sheetData>
  <mergeCells count="140">
    <mergeCell ref="P4:Q4"/>
    <mergeCell ref="T4:U5"/>
    <mergeCell ref="A5:A69"/>
    <mergeCell ref="G7:I7"/>
    <mergeCell ref="T7:U7"/>
    <mergeCell ref="T8:U9"/>
    <mergeCell ref="P10:R10"/>
    <mergeCell ref="T10:U10"/>
    <mergeCell ref="D11:F12"/>
    <mergeCell ref="G11:I12"/>
    <mergeCell ref="M13:M14"/>
    <mergeCell ref="N13:N14"/>
    <mergeCell ref="O13:O14"/>
    <mergeCell ref="T13:U13"/>
    <mergeCell ref="AJ11:AK11"/>
    <mergeCell ref="AL11:AM11"/>
    <mergeCell ref="AN11:AP11"/>
    <mergeCell ref="AQ11:AS11"/>
    <mergeCell ref="AT11:AV11"/>
    <mergeCell ref="AW11:AY11"/>
    <mergeCell ref="J11:L12"/>
    <mergeCell ref="M11:O12"/>
    <mergeCell ref="T11:U11"/>
    <mergeCell ref="AA11:AB11"/>
    <mergeCell ref="AD11:AE11"/>
    <mergeCell ref="AG11:AH11"/>
    <mergeCell ref="T12:U12"/>
    <mergeCell ref="W13:W14"/>
    <mergeCell ref="Y13:Y14"/>
    <mergeCell ref="AL12:AM12"/>
    <mergeCell ref="D13:D14"/>
    <mergeCell ref="E13:E14"/>
    <mergeCell ref="F13:F14"/>
    <mergeCell ref="G13:G14"/>
    <mergeCell ref="H13:H14"/>
    <mergeCell ref="I13:I14"/>
    <mergeCell ref="J13:J14"/>
    <mergeCell ref="K13:K14"/>
    <mergeCell ref="L13:L14"/>
    <mergeCell ref="AF13:AF14"/>
    <mergeCell ref="AG13:AG14"/>
    <mergeCell ref="AH13:AH14"/>
    <mergeCell ref="AI13:AI14"/>
    <mergeCell ref="AJ13:AJ14"/>
    <mergeCell ref="AK13:AK14"/>
    <mergeCell ref="Z13:Z14"/>
    <mergeCell ref="AA13:AA14"/>
    <mergeCell ref="AB13:AB14"/>
    <mergeCell ref="AC13:AC14"/>
    <mergeCell ref="AD13:AD14"/>
    <mergeCell ref="AE13:AE14"/>
    <mergeCell ref="AL20:AM20"/>
    <mergeCell ref="AL21:AM21"/>
    <mergeCell ref="AL22:AM22"/>
    <mergeCell ref="AL23:AM23"/>
    <mergeCell ref="AL24:AM24"/>
    <mergeCell ref="AL25:AM25"/>
    <mergeCell ref="AL14:AM14"/>
    <mergeCell ref="AL15:AM15"/>
    <mergeCell ref="AL16:AM16"/>
    <mergeCell ref="AL17:AM17"/>
    <mergeCell ref="AL18:AM18"/>
    <mergeCell ref="AL19:AM19"/>
    <mergeCell ref="AL32:AM32"/>
    <mergeCell ref="AL33:AM33"/>
    <mergeCell ref="AL34:AM34"/>
    <mergeCell ref="AL35:AM35"/>
    <mergeCell ref="AL36:AM36"/>
    <mergeCell ref="AL37:AM37"/>
    <mergeCell ref="AL26:AM26"/>
    <mergeCell ref="AL27:AM27"/>
    <mergeCell ref="AL28:AM28"/>
    <mergeCell ref="AL29:AM29"/>
    <mergeCell ref="AL30:AM30"/>
    <mergeCell ref="AL31:AM31"/>
    <mergeCell ref="AL44:AM44"/>
    <mergeCell ref="AL45:AM45"/>
    <mergeCell ref="AL46:AM46"/>
    <mergeCell ref="AL47:AM47"/>
    <mergeCell ref="AL48:AM48"/>
    <mergeCell ref="AL49:AM49"/>
    <mergeCell ref="AL38:AM38"/>
    <mergeCell ref="AL39:AM39"/>
    <mergeCell ref="AL40:AM40"/>
    <mergeCell ref="AL41:AM41"/>
    <mergeCell ref="AL42:AM42"/>
    <mergeCell ref="AL43:AM43"/>
    <mergeCell ref="AL56:AM56"/>
    <mergeCell ref="AL57:AM57"/>
    <mergeCell ref="AL58:AM58"/>
    <mergeCell ref="AL59:AM59"/>
    <mergeCell ref="AL60:AM60"/>
    <mergeCell ref="AL61:AM61"/>
    <mergeCell ref="AL50:AM50"/>
    <mergeCell ref="AL51:AM51"/>
    <mergeCell ref="AL52:AM52"/>
    <mergeCell ref="AL53:AM53"/>
    <mergeCell ref="AL54:AM54"/>
    <mergeCell ref="AL55:AM55"/>
    <mergeCell ref="AL62:AM62"/>
    <mergeCell ref="AL63:AM63"/>
    <mergeCell ref="AL64:AM64"/>
    <mergeCell ref="T65:U66"/>
    <mergeCell ref="B66:C67"/>
    <mergeCell ref="G66:G67"/>
    <mergeCell ref="J66:J67"/>
    <mergeCell ref="M66:M67"/>
    <mergeCell ref="T67:U68"/>
    <mergeCell ref="D66:D67"/>
    <mergeCell ref="E66:F67"/>
    <mergeCell ref="H66:I67"/>
    <mergeCell ref="K66:L67"/>
    <mergeCell ref="N66:O67"/>
    <mergeCell ref="X91:X92"/>
    <mergeCell ref="Y91:Y92"/>
    <mergeCell ref="Z91:Z92"/>
    <mergeCell ref="X93:Z93"/>
    <mergeCell ref="X95:Z95"/>
    <mergeCell ref="X97:Z97"/>
    <mergeCell ref="AL68:AM68"/>
    <mergeCell ref="X71:Z73"/>
    <mergeCell ref="X74:Z74"/>
    <mergeCell ref="X75:Z75"/>
    <mergeCell ref="X77:Z77"/>
    <mergeCell ref="X83:Z83"/>
    <mergeCell ref="AE75:AE76"/>
    <mergeCell ref="AB71:AG71"/>
    <mergeCell ref="AC75:AC76"/>
    <mergeCell ref="AD75:AD76"/>
    <mergeCell ref="X119:Z119"/>
    <mergeCell ref="Y126:Z126"/>
    <mergeCell ref="X127:X128"/>
    <mergeCell ref="X129:X132"/>
    <mergeCell ref="X133:Z134"/>
    <mergeCell ref="X102:Z104"/>
    <mergeCell ref="X106:Z107"/>
    <mergeCell ref="X108:Z109"/>
    <mergeCell ref="Z112:Z113"/>
    <mergeCell ref="X114:Z116"/>
    <mergeCell ref="X118:Z118"/>
  </mergeCells>
  <pageMargins left="0.5118110236220472" right="0.5118110236220472" top="0.35433070866141736" bottom="0.35433070866141736" header="0.31496062992125984" footer="0.31496062992125984"/>
  <ignoredErrors>
    <ignoredError numberStoredAsText="1" sqref="A1:AZ136"/>
  </ignoredErrors>
</worksheet>
</file>

<file path=xl/worksheets/sheet7.xml><?xml version="1.0" encoding="utf-8"?>
<worksheet xmlns="http://schemas.openxmlformats.org/spreadsheetml/2006/main" xmlns:r="http://schemas.openxmlformats.org/officeDocument/2006/relationships">
  <dimension ref="A1:AD60"/>
  <sheetViews>
    <sheetView workbookViewId="0" rightToLeft="0"/>
  </sheetViews>
  <cols>
    <col min="1" max="1" customWidth="1" width="2.7109375"/>
    <col min="2" max="2" customWidth="1" width="11.42578125"/>
    <col min="3" max="3" customWidth="1" width="11.42578125"/>
    <col min="4" max="4" customWidth="1" width="14.42578125"/>
    <col min="5" max="5" customWidth="1" width="11.42578125"/>
    <col min="6" max="6" customWidth="1" width="11.42578125"/>
    <col min="7" max="7" customWidth="1" width="11.42578125"/>
    <col min="8" max="8" customWidth="1" width="11.42578125"/>
    <col min="9" max="9" customWidth="1" width="11.42578125"/>
    <col min="10" max="10" customWidth="1" width="11.42578125"/>
    <col min="11" max="11" customWidth="1" width="11.42578125"/>
    <col min="12" max="12" customWidth="1" width="9"/>
    <col min="13" max="13" customWidth="1" width="11.42578125"/>
    <col min="14" max="14" customWidth="1" width="11.42578125"/>
    <col min="15" max="15" customWidth="1" width="14.28515625"/>
    <col min="16" max="16" customWidth="1" width="11.42578125"/>
    <col min="17" max="17" customWidth="1" width="11.140625"/>
    <col min="18" max="18" customWidth="1" width="11.42578125"/>
    <col min="19" max="19" customWidth="1" width="11.42578125"/>
    <col min="20" max="20" customWidth="1" width="10.85546875"/>
    <col min="21" max="21" customWidth="1" width="11.42578125"/>
    <col min="22" max="22" customWidth="1" width="11.42578125"/>
    <col min="23" max="23" customWidth="1" width="5.140625"/>
    <col min="24" max="24" customWidth="1" width="11.42578125"/>
    <col min="25" max="25" customWidth="1" width="11.42578125"/>
    <col min="26" max="26" customWidth="1" width="5.140625"/>
    <col min="27" max="27" customWidth="1" width="11.42578125"/>
    <col min="28" max="28" customWidth="1" width="11.42578125"/>
    <col min="29" max="29" customWidth="1" width="5.140625"/>
    <col min="30" max="30" customWidth="1" width="11.42578125"/>
    <col min="31" max="31" customWidth="1" width="11.42578125"/>
    <col min="32" max="32" customWidth="1" width="11.42578125"/>
    <col min="33" max="33" customWidth="1" width="11.42578125"/>
    <col min="34" max="34" customWidth="1" width="11.42578125"/>
    <col min="35" max="35" customWidth="1" width="11.42578125"/>
    <col min="36" max="36" customWidth="1" width="11.42578125"/>
    <col min="37" max="37" customWidth="1" width="11.42578125"/>
    <col min="38" max="38" customWidth="1" width="11.42578125"/>
    <col min="39" max="39" customWidth="1" width="11.42578125"/>
    <col min="40" max="40" customWidth="1" width="11.42578125"/>
    <col min="41" max="41" customWidth="1" width="11.42578125"/>
    <col min="42" max="42" customWidth="1" width="11.42578125"/>
    <col min="43" max="43" customWidth="1" width="11.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2.7109375"/>
    <col min="242" max="242" customWidth="1" width="10.5703125"/>
    <col min="243" max="243" customWidth="1" width="13.7109375"/>
    <col min="244" max="244" customWidth="1" width="16.5703125"/>
    <col min="245" max="245" customWidth="1" width="17.7109375"/>
    <col min="246" max="246" customWidth="1" width="10.7109375"/>
    <col min="247" max="247" customWidth="1" width="10"/>
    <col min="248" max="248" customWidth="1" width="2.7109375"/>
    <col min="249" max="249" customWidth="1" width="10"/>
    <col min="250" max="250" customWidth="1" width="10"/>
    <col min="251" max="251" customWidth="1" width="2.42578125"/>
    <col min="252" max="252" customWidth="1" width="11.42578125"/>
    <col min="253" max="253" customWidth="1" width="33"/>
    <col min="254" max="254" customWidth="1" width="5"/>
    <col min="255" max="255" customWidth="1" width="12.28515625"/>
    <col min="256" max="256" customWidth="1" width="5"/>
    <col min="257" max="257" customWidth="1" width="5.140625"/>
    <col min="258" max="258" customWidth="1" width="21.5703125"/>
    <col min="259" max="259" customWidth="1" width="5.140625"/>
    <col min="260" max="260" customWidth="1" width="23.7109375"/>
    <col min="261" max="261" customWidth="1" width="5.140625"/>
    <col min="262" max="262" customWidth="1" width="29.28515625"/>
    <col min="263" max="263" customWidth="1" width="5.140625"/>
    <col min="264" max="264" customWidth="1" width="21.140625"/>
    <col min="265" max="265" customWidth="1" width="5.140625"/>
    <col min="266" max="266" customWidth="1" width="3.7109375"/>
    <col min="267" max="267" customWidth="1" width="10.7109375"/>
    <col min="268" max="268" customWidth="1" width="2.28515625"/>
    <col min="269" max="269" customWidth="1" width="10.28515625"/>
    <col min="270" max="270" customWidth="1" width="1.85546875"/>
    <col min="271" max="271" customWidth="1" width="11.42578125"/>
    <col min="272" max="272" customWidth="1" width="2.28515625"/>
    <col min="273" max="273" customWidth="1" width="11.42578125"/>
    <col min="274" max="274" customWidth="1" width="3.42578125"/>
    <col min="275" max="275" customWidth="1" width="3.42578125"/>
    <col min="276" max="276" customWidth="1" width="2.85546875"/>
    <col min="277" max="277" customWidth="1" width="11.5703125"/>
    <col min="278" max="278" customWidth="1" width="2.140625"/>
    <col min="279" max="279" customWidth="1" width="11.42578125"/>
    <col min="280" max="280" customWidth="1" width="1.42578125"/>
    <col min="281" max="281" customWidth="1" width="11.42578125"/>
    <col min="282" max="282" customWidth="1" width="2"/>
    <col min="283" max="283" customWidth="1" width="11.42578125"/>
    <col min="284" max="284" customWidth="1" width="2.85546875"/>
    <col min="285" max="285" customWidth="1" width="3.1406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2.7109375"/>
    <col min="498" max="498" customWidth="1" width="10.5703125"/>
    <col min="499" max="499" customWidth="1" width="13.7109375"/>
    <col min="500" max="500" customWidth="1" width="16.5703125"/>
    <col min="501" max="501" customWidth="1" width="17.7109375"/>
    <col min="502" max="502" customWidth="1" width="10.7109375"/>
    <col min="503" max="503" customWidth="1" width="10"/>
    <col min="504" max="504" customWidth="1" width="2.7109375"/>
    <col min="505" max="505" customWidth="1" width="10"/>
    <col min="506" max="506" customWidth="1" width="10"/>
    <col min="507" max="507" customWidth="1" width="2.42578125"/>
    <col min="508" max="508" customWidth="1" width="11.42578125"/>
    <col min="509" max="509" customWidth="1" width="33"/>
    <col min="510" max="510" customWidth="1" width="5"/>
    <col min="511" max="511" customWidth="1" width="12.28515625"/>
    <col min="512" max="512" customWidth="1" width="5"/>
    <col min="513" max="513" customWidth="1" width="5.140625"/>
    <col min="514" max="514" customWidth="1" width="21.5703125"/>
    <col min="515" max="515" customWidth="1" width="5.140625"/>
    <col min="516" max="516" customWidth="1" width="23.7109375"/>
    <col min="517" max="517" customWidth="1" width="5.140625"/>
    <col min="518" max="518" customWidth="1" width="29.28515625"/>
    <col min="519" max="519" customWidth="1" width="5.140625"/>
    <col min="520" max="520" customWidth="1" width="21.140625"/>
    <col min="521" max="521" customWidth="1" width="5.140625"/>
    <col min="522" max="522" customWidth="1" width="3.7109375"/>
    <col min="523" max="523" customWidth="1" width="10.7109375"/>
    <col min="524" max="524" customWidth="1" width="2.28515625"/>
    <col min="525" max="525" customWidth="1" width="10.28515625"/>
    <col min="526" max="526" customWidth="1" width="1.85546875"/>
    <col min="527" max="527" customWidth="1" width="11.42578125"/>
    <col min="528" max="528" customWidth="1" width="2.28515625"/>
    <col min="529" max="529" customWidth="1" width="11.42578125"/>
    <col min="530" max="530" customWidth="1" width="3.42578125"/>
    <col min="531" max="531" customWidth="1" width="3.42578125"/>
    <col min="532" max="532" customWidth="1" width="2.85546875"/>
    <col min="533" max="533" customWidth="1" width="11.5703125"/>
    <col min="534" max="534" customWidth="1" width="2.140625"/>
    <col min="535" max="535" customWidth="1" width="11.42578125"/>
    <col min="536" max="536" customWidth="1" width="1.42578125"/>
    <col min="537" max="537" customWidth="1" width="11.42578125"/>
    <col min="538" max="538" customWidth="1" width="2"/>
    <col min="539" max="539" customWidth="1" width="11.42578125"/>
    <col min="540" max="540" customWidth="1" width="2.85546875"/>
    <col min="541" max="541" customWidth="1" width="3.1406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2.7109375"/>
    <col min="754" max="754" customWidth="1" width="10.5703125"/>
    <col min="755" max="755" customWidth="1" width="13.7109375"/>
    <col min="756" max="756" customWidth="1" width="16.5703125"/>
    <col min="757" max="757" customWidth="1" width="17.7109375"/>
    <col min="758" max="758" customWidth="1" width="10.7109375"/>
    <col min="759" max="759" customWidth="1" width="10"/>
    <col min="760" max="760" customWidth="1" width="2.7109375"/>
    <col min="761" max="761" customWidth="1" width="10"/>
    <col min="762" max="762" customWidth="1" width="10"/>
    <col min="763" max="763" customWidth="1" width="2.42578125"/>
    <col min="764" max="764" customWidth="1" width="11.42578125"/>
    <col min="765" max="765" customWidth="1" width="33"/>
    <col min="766" max="766" customWidth="1" width="5"/>
    <col min="767" max="767" customWidth="1" width="12.28515625"/>
    <col min="768" max="768" customWidth="1" width="5"/>
    <col min="769" max="769" customWidth="1" width="5.140625"/>
    <col min="770" max="770" customWidth="1" width="21.5703125"/>
    <col min="771" max="771" customWidth="1" width="5.140625"/>
    <col min="772" max="772" customWidth="1" width="23.7109375"/>
    <col min="773" max="773" customWidth="1" width="5.140625"/>
    <col min="774" max="774" customWidth="1" width="29.28515625"/>
    <col min="775" max="775" customWidth="1" width="5.140625"/>
    <col min="776" max="776" customWidth="1" width="21.140625"/>
    <col min="777" max="777" customWidth="1" width="5.140625"/>
    <col min="778" max="778" customWidth="1" width="3.7109375"/>
    <col min="779" max="779" customWidth="1" width="10.7109375"/>
    <col min="780" max="780" customWidth="1" width="2.28515625"/>
    <col min="781" max="781" customWidth="1" width="10.28515625"/>
    <col min="782" max="782" customWidth="1" width="1.85546875"/>
    <col min="783" max="783" customWidth="1" width="11.42578125"/>
    <col min="784" max="784" customWidth="1" width="2.28515625"/>
    <col min="785" max="785" customWidth="1" width="11.42578125"/>
    <col min="786" max="786" customWidth="1" width="3.42578125"/>
    <col min="787" max="787" customWidth="1" width="3.42578125"/>
    <col min="788" max="788" customWidth="1" width="2.85546875"/>
    <col min="789" max="789" customWidth="1" width="11.5703125"/>
    <col min="790" max="790" customWidth="1" width="2.140625"/>
    <col min="791" max="791" customWidth="1" width="11.42578125"/>
    <col min="792" max="792" customWidth="1" width="1.42578125"/>
    <col min="793" max="793" customWidth="1" width="11.42578125"/>
    <col min="794" max="794" customWidth="1" width="2"/>
    <col min="795" max="795" customWidth="1" width="11.42578125"/>
    <col min="796" max="796" customWidth="1" width="2.85546875"/>
    <col min="797" max="797" customWidth="1" width="3.1406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2.7109375"/>
    <col min="1010" max="1010" customWidth="1" width="10.5703125"/>
    <col min="1011" max="1011" customWidth="1" width="13.7109375"/>
    <col min="1012" max="1012" customWidth="1" width="16.5703125"/>
    <col min="1013" max="1013" customWidth="1" width="17.7109375"/>
    <col min="1014" max="1014" customWidth="1" width="10.7109375"/>
    <col min="1015" max="1015" customWidth="1" width="10"/>
    <col min="1016" max="1016" customWidth="1" width="2.7109375"/>
    <col min="1017" max="1017" customWidth="1" width="10"/>
    <col min="1018" max="1018" customWidth="1" width="10"/>
    <col min="1019" max="1019" customWidth="1" width="2.42578125"/>
    <col min="1020" max="1020" customWidth="1" width="11.42578125"/>
    <col min="1021" max="1021" customWidth="1" width="33"/>
    <col min="1022" max="1022" customWidth="1" width="5"/>
    <col min="1023" max="1023" customWidth="1" width="12.28515625"/>
    <col min="1024" max="1024" customWidth="1" width="5"/>
    <col min="1025" max="1025" customWidth="1" width="5.140625"/>
    <col min="1026" max="1026" customWidth="1" width="21.5703125"/>
    <col min="1027" max="1027" customWidth="1" width="5.140625"/>
    <col min="1028" max="1028" customWidth="1" width="23.7109375"/>
    <col min="1029" max="1029" customWidth="1" width="5.140625"/>
    <col min="1030" max="1030" customWidth="1" width="29.28515625"/>
    <col min="1031" max="1031" customWidth="1" width="5.140625"/>
    <col min="1032" max="1032" customWidth="1" width="21.140625"/>
    <col min="1033" max="1033" customWidth="1" width="5.140625"/>
    <col min="1034" max="1034" customWidth="1" width="3.7109375"/>
    <col min="1035" max="1035" customWidth="1" width="10.7109375"/>
    <col min="1036" max="1036" customWidth="1" width="2.28515625"/>
    <col min="1037" max="1037" customWidth="1" width="10.28515625"/>
    <col min="1038" max="1038" customWidth="1" width="1.85546875"/>
    <col min="1039" max="1039" customWidth="1" width="11.42578125"/>
    <col min="1040" max="1040" customWidth="1" width="2.28515625"/>
    <col min="1041" max="1041" customWidth="1" width="11.42578125"/>
    <col min="1042" max="1042" customWidth="1" width="3.42578125"/>
    <col min="1043" max="1043" customWidth="1" width="3.42578125"/>
    <col min="1044" max="1044" customWidth="1" width="2.85546875"/>
    <col min="1045" max="1045" customWidth="1" width="11.5703125"/>
    <col min="1046" max="1046" customWidth="1" width="2.140625"/>
    <col min="1047" max="1047" customWidth="1" width="11.42578125"/>
    <col min="1048" max="1048" customWidth="1" width="1.42578125"/>
    <col min="1049" max="1049" customWidth="1" width="11.42578125"/>
    <col min="1050" max="1050" customWidth="1" width="2"/>
    <col min="1051" max="1051" customWidth="1" width="11.42578125"/>
    <col min="1052" max="1052" customWidth="1" width="2.85546875"/>
    <col min="1053" max="1053" customWidth="1" width="3.1406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2.7109375"/>
    <col min="1266" max="1266" customWidth="1" width="10.5703125"/>
    <col min="1267" max="1267" customWidth="1" width="13.7109375"/>
    <col min="1268" max="1268" customWidth="1" width="16.5703125"/>
    <col min="1269" max="1269" customWidth="1" width="17.7109375"/>
    <col min="1270" max="1270" customWidth="1" width="10.7109375"/>
    <col min="1271" max="1271" customWidth="1" width="10"/>
    <col min="1272" max="1272" customWidth="1" width="2.7109375"/>
    <col min="1273" max="1273" customWidth="1" width="10"/>
    <col min="1274" max="1274" customWidth="1" width="10"/>
    <col min="1275" max="1275" customWidth="1" width="2.42578125"/>
    <col min="1276" max="1276" customWidth="1" width="11.42578125"/>
    <col min="1277" max="1277" customWidth="1" width="33"/>
    <col min="1278" max="1278" customWidth="1" width="5"/>
    <col min="1279" max="1279" customWidth="1" width="12.28515625"/>
    <col min="1280" max="1280" customWidth="1" width="5"/>
    <col min="1281" max="1281" customWidth="1" width="5.140625"/>
    <col min="1282" max="1282" customWidth="1" width="21.5703125"/>
    <col min="1283" max="1283" customWidth="1" width="5.140625"/>
    <col min="1284" max="1284" customWidth="1" width="23.7109375"/>
    <col min="1285" max="1285" customWidth="1" width="5.140625"/>
    <col min="1286" max="1286" customWidth="1" width="29.28515625"/>
    <col min="1287" max="1287" customWidth="1" width="5.140625"/>
    <col min="1288" max="1288" customWidth="1" width="21.140625"/>
    <col min="1289" max="1289" customWidth="1" width="5.140625"/>
    <col min="1290" max="1290" customWidth="1" width="3.7109375"/>
    <col min="1291" max="1291" customWidth="1" width="10.7109375"/>
    <col min="1292" max="1292" customWidth="1" width="2.28515625"/>
    <col min="1293" max="1293" customWidth="1" width="10.28515625"/>
    <col min="1294" max="1294" customWidth="1" width="1.85546875"/>
    <col min="1295" max="1295" customWidth="1" width="11.42578125"/>
    <col min="1296" max="1296" customWidth="1" width="2.28515625"/>
    <col min="1297" max="1297" customWidth="1" width="11.42578125"/>
    <col min="1298" max="1298" customWidth="1" width="3.42578125"/>
    <col min="1299" max="1299" customWidth="1" width="3.42578125"/>
    <col min="1300" max="1300" customWidth="1" width="2.85546875"/>
    <col min="1301" max="1301" customWidth="1" width="11.5703125"/>
    <col min="1302" max="1302" customWidth="1" width="2.140625"/>
    <col min="1303" max="1303" customWidth="1" width="11.42578125"/>
    <col min="1304" max="1304" customWidth="1" width="1.42578125"/>
    <col min="1305" max="1305" customWidth="1" width="11.42578125"/>
    <col min="1306" max="1306" customWidth="1" width="2"/>
    <col min="1307" max="1307" customWidth="1" width="11.42578125"/>
    <col min="1308" max="1308" customWidth="1" width="2.85546875"/>
    <col min="1309" max="1309" customWidth="1" width="3.1406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2.7109375"/>
    <col min="1522" max="1522" customWidth="1" width="10.5703125"/>
    <col min="1523" max="1523" customWidth="1" width="13.7109375"/>
    <col min="1524" max="1524" customWidth="1" width="16.5703125"/>
    <col min="1525" max="1525" customWidth="1" width="17.7109375"/>
    <col min="1526" max="1526" customWidth="1" width="10.7109375"/>
    <col min="1527" max="1527" customWidth="1" width="10"/>
    <col min="1528" max="1528" customWidth="1" width="2.7109375"/>
    <col min="1529" max="1529" customWidth="1" width="10"/>
    <col min="1530" max="1530" customWidth="1" width="10"/>
    <col min="1531" max="1531" customWidth="1" width="2.42578125"/>
    <col min="1532" max="1532" customWidth="1" width="11.42578125"/>
    <col min="1533" max="1533" customWidth="1" width="33"/>
    <col min="1534" max="1534" customWidth="1" width="5"/>
    <col min="1535" max="1535" customWidth="1" width="12.28515625"/>
    <col min="1536" max="1536" customWidth="1" width="5"/>
    <col min="1537" max="1537" customWidth="1" width="5.140625"/>
    <col min="1538" max="1538" customWidth="1" width="21.5703125"/>
    <col min="1539" max="1539" customWidth="1" width="5.140625"/>
    <col min="1540" max="1540" customWidth="1" width="23.7109375"/>
    <col min="1541" max="1541" customWidth="1" width="5.140625"/>
    <col min="1542" max="1542" customWidth="1" width="29.28515625"/>
    <col min="1543" max="1543" customWidth="1" width="5.140625"/>
    <col min="1544" max="1544" customWidth="1" width="21.140625"/>
    <col min="1545" max="1545" customWidth="1" width="5.140625"/>
    <col min="1546" max="1546" customWidth="1" width="3.7109375"/>
    <col min="1547" max="1547" customWidth="1" width="10.7109375"/>
    <col min="1548" max="1548" customWidth="1" width="2.28515625"/>
    <col min="1549" max="1549" customWidth="1" width="10.28515625"/>
    <col min="1550" max="1550" customWidth="1" width="1.85546875"/>
    <col min="1551" max="1551" customWidth="1" width="11.42578125"/>
    <col min="1552" max="1552" customWidth="1" width="2.28515625"/>
    <col min="1553" max="1553" customWidth="1" width="11.42578125"/>
    <col min="1554" max="1554" customWidth="1" width="3.42578125"/>
    <col min="1555" max="1555" customWidth="1" width="3.42578125"/>
    <col min="1556" max="1556" customWidth="1" width="2.85546875"/>
    <col min="1557" max="1557" customWidth="1" width="11.5703125"/>
    <col min="1558" max="1558" customWidth="1" width="2.140625"/>
    <col min="1559" max="1559" customWidth="1" width="11.42578125"/>
    <col min="1560" max="1560" customWidth="1" width="1.42578125"/>
    <col min="1561" max="1561" customWidth="1" width="11.42578125"/>
    <col min="1562" max="1562" customWidth="1" width="2"/>
    <col min="1563" max="1563" customWidth="1" width="11.42578125"/>
    <col min="1564" max="1564" customWidth="1" width="2.85546875"/>
    <col min="1565" max="1565" customWidth="1" width="3.1406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2.7109375"/>
    <col min="1778" max="1778" customWidth="1" width="10.5703125"/>
    <col min="1779" max="1779" customWidth="1" width="13.7109375"/>
    <col min="1780" max="1780" customWidth="1" width="16.5703125"/>
    <col min="1781" max="1781" customWidth="1" width="17.7109375"/>
    <col min="1782" max="1782" customWidth="1" width="10.7109375"/>
    <col min="1783" max="1783" customWidth="1" width="10"/>
    <col min="1784" max="1784" customWidth="1" width="2.7109375"/>
    <col min="1785" max="1785" customWidth="1" width="10"/>
    <col min="1786" max="1786" customWidth="1" width="10"/>
    <col min="1787" max="1787" customWidth="1" width="2.42578125"/>
    <col min="1788" max="1788" customWidth="1" width="11.42578125"/>
    <col min="1789" max="1789" customWidth="1" width="33"/>
    <col min="1790" max="1790" customWidth="1" width="5"/>
    <col min="1791" max="1791" customWidth="1" width="12.28515625"/>
    <col min="1792" max="1792" customWidth="1" width="5"/>
    <col min="1793" max="1793" customWidth="1" width="5.140625"/>
    <col min="1794" max="1794" customWidth="1" width="21.5703125"/>
    <col min="1795" max="1795" customWidth="1" width="5.140625"/>
    <col min="1796" max="1796" customWidth="1" width="23.7109375"/>
    <col min="1797" max="1797" customWidth="1" width="5.140625"/>
    <col min="1798" max="1798" customWidth="1" width="29.28515625"/>
    <col min="1799" max="1799" customWidth="1" width="5.140625"/>
    <col min="1800" max="1800" customWidth="1" width="21.140625"/>
    <col min="1801" max="1801" customWidth="1" width="5.140625"/>
    <col min="1802" max="1802" customWidth="1" width="3.7109375"/>
    <col min="1803" max="1803" customWidth="1" width="10.7109375"/>
    <col min="1804" max="1804" customWidth="1" width="2.28515625"/>
    <col min="1805" max="1805" customWidth="1" width="10.28515625"/>
    <col min="1806" max="1806" customWidth="1" width="1.85546875"/>
    <col min="1807" max="1807" customWidth="1" width="11.42578125"/>
    <col min="1808" max="1808" customWidth="1" width="2.28515625"/>
    <col min="1809" max="1809" customWidth="1" width="11.42578125"/>
    <col min="1810" max="1810" customWidth="1" width="3.42578125"/>
    <col min="1811" max="1811" customWidth="1" width="3.42578125"/>
    <col min="1812" max="1812" customWidth="1" width="2.85546875"/>
    <col min="1813" max="1813" customWidth="1" width="11.5703125"/>
    <col min="1814" max="1814" customWidth="1" width="2.140625"/>
    <col min="1815" max="1815" customWidth="1" width="11.42578125"/>
    <col min="1816" max="1816" customWidth="1" width="1.42578125"/>
    <col min="1817" max="1817" customWidth="1" width="11.42578125"/>
    <col min="1818" max="1818" customWidth="1" width="2"/>
    <col min="1819" max="1819" customWidth="1" width="11.42578125"/>
    <col min="1820" max="1820" customWidth="1" width="2.85546875"/>
    <col min="1821" max="1821" customWidth="1" width="3.1406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2.7109375"/>
    <col min="2034" max="2034" customWidth="1" width="10.5703125"/>
    <col min="2035" max="2035" customWidth="1" width="13.7109375"/>
    <col min="2036" max="2036" customWidth="1" width="16.5703125"/>
    <col min="2037" max="2037" customWidth="1" width="17.7109375"/>
    <col min="2038" max="2038" customWidth="1" width="10.7109375"/>
    <col min="2039" max="2039" customWidth="1" width="10"/>
    <col min="2040" max="2040" customWidth="1" width="2.7109375"/>
    <col min="2041" max="2041" customWidth="1" width="10"/>
    <col min="2042" max="2042" customWidth="1" width="10"/>
    <col min="2043" max="2043" customWidth="1" width="2.42578125"/>
    <col min="2044" max="2044" customWidth="1" width="11.42578125"/>
    <col min="2045" max="2045" customWidth="1" width="33"/>
    <col min="2046" max="2046" customWidth="1" width="5"/>
    <col min="2047" max="2047" customWidth="1" width="12.28515625"/>
    <col min="2048" max="2048" customWidth="1" width="5"/>
    <col min="2049" max="2049" customWidth="1" width="5.140625"/>
    <col min="2050" max="2050" customWidth="1" width="21.5703125"/>
    <col min="2051" max="2051" customWidth="1" width="5.140625"/>
    <col min="2052" max="2052" customWidth="1" width="23.7109375"/>
    <col min="2053" max="2053" customWidth="1" width="5.140625"/>
    <col min="2054" max="2054" customWidth="1" width="29.28515625"/>
    <col min="2055" max="2055" customWidth="1" width="5.140625"/>
    <col min="2056" max="2056" customWidth="1" width="21.140625"/>
    <col min="2057" max="2057" customWidth="1" width="5.140625"/>
    <col min="2058" max="2058" customWidth="1" width="3.7109375"/>
    <col min="2059" max="2059" customWidth="1" width="10.7109375"/>
    <col min="2060" max="2060" customWidth="1" width="2.28515625"/>
    <col min="2061" max="2061" customWidth="1" width="10.28515625"/>
    <col min="2062" max="2062" customWidth="1" width="1.85546875"/>
    <col min="2063" max="2063" customWidth="1" width="11.42578125"/>
    <col min="2064" max="2064" customWidth="1" width="2.28515625"/>
    <col min="2065" max="2065" customWidth="1" width="11.42578125"/>
    <col min="2066" max="2066" customWidth="1" width="3.42578125"/>
    <col min="2067" max="2067" customWidth="1" width="3.42578125"/>
    <col min="2068" max="2068" customWidth="1" width="2.85546875"/>
    <col min="2069" max="2069" customWidth="1" width="11.5703125"/>
    <col min="2070" max="2070" customWidth="1" width="2.140625"/>
    <col min="2071" max="2071" customWidth="1" width="11.42578125"/>
    <col min="2072" max="2072" customWidth="1" width="1.42578125"/>
    <col min="2073" max="2073" customWidth="1" width="11.42578125"/>
    <col min="2074" max="2074" customWidth="1" width="2"/>
    <col min="2075" max="2075" customWidth="1" width="11.42578125"/>
    <col min="2076" max="2076" customWidth="1" width="2.85546875"/>
    <col min="2077" max="2077" customWidth="1" width="3.1406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2.7109375"/>
    <col min="2290" max="2290" customWidth="1" width="10.5703125"/>
    <col min="2291" max="2291" customWidth="1" width="13.7109375"/>
    <col min="2292" max="2292" customWidth="1" width="16.5703125"/>
    <col min="2293" max="2293" customWidth="1" width="17.7109375"/>
    <col min="2294" max="2294" customWidth="1" width="10.7109375"/>
    <col min="2295" max="2295" customWidth="1" width="10"/>
    <col min="2296" max="2296" customWidth="1" width="2.7109375"/>
    <col min="2297" max="2297" customWidth="1" width="10"/>
    <col min="2298" max="2298" customWidth="1" width="10"/>
    <col min="2299" max="2299" customWidth="1" width="2.42578125"/>
    <col min="2300" max="2300" customWidth="1" width="11.42578125"/>
    <col min="2301" max="2301" customWidth="1" width="33"/>
    <col min="2302" max="2302" customWidth="1" width="5"/>
    <col min="2303" max="2303" customWidth="1" width="12.28515625"/>
    <col min="2304" max="2304" customWidth="1" width="5"/>
    <col min="2305" max="2305" customWidth="1" width="5.140625"/>
    <col min="2306" max="2306" customWidth="1" width="21.5703125"/>
    <col min="2307" max="2307" customWidth="1" width="5.140625"/>
    <col min="2308" max="2308" customWidth="1" width="23.7109375"/>
    <col min="2309" max="2309" customWidth="1" width="5.140625"/>
    <col min="2310" max="2310" customWidth="1" width="29.28515625"/>
    <col min="2311" max="2311" customWidth="1" width="5.140625"/>
    <col min="2312" max="2312" customWidth="1" width="21.140625"/>
    <col min="2313" max="2313" customWidth="1" width="5.140625"/>
    <col min="2314" max="2314" customWidth="1" width="3.7109375"/>
    <col min="2315" max="2315" customWidth="1" width="10.7109375"/>
    <col min="2316" max="2316" customWidth="1" width="2.28515625"/>
    <col min="2317" max="2317" customWidth="1" width="10.28515625"/>
    <col min="2318" max="2318" customWidth="1" width="1.85546875"/>
    <col min="2319" max="2319" customWidth="1" width="11.42578125"/>
    <col min="2320" max="2320" customWidth="1" width="2.28515625"/>
    <col min="2321" max="2321" customWidth="1" width="11.42578125"/>
    <col min="2322" max="2322" customWidth="1" width="3.42578125"/>
    <col min="2323" max="2323" customWidth="1" width="3.42578125"/>
    <col min="2324" max="2324" customWidth="1" width="2.85546875"/>
    <col min="2325" max="2325" customWidth="1" width="11.5703125"/>
    <col min="2326" max="2326" customWidth="1" width="2.140625"/>
    <col min="2327" max="2327" customWidth="1" width="11.42578125"/>
    <col min="2328" max="2328" customWidth="1" width="1.42578125"/>
    <col min="2329" max="2329" customWidth="1" width="11.42578125"/>
    <col min="2330" max="2330" customWidth="1" width="2"/>
    <col min="2331" max="2331" customWidth="1" width="11.42578125"/>
    <col min="2332" max="2332" customWidth="1" width="2.85546875"/>
    <col min="2333" max="2333" customWidth="1" width="3.1406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2.7109375"/>
    <col min="2546" max="2546" customWidth="1" width="10.5703125"/>
    <col min="2547" max="2547" customWidth="1" width="13.7109375"/>
    <col min="2548" max="2548" customWidth="1" width="16.5703125"/>
    <col min="2549" max="2549" customWidth="1" width="17.7109375"/>
    <col min="2550" max="2550" customWidth="1" width="10.7109375"/>
    <col min="2551" max="2551" customWidth="1" width="10"/>
    <col min="2552" max="2552" customWidth="1" width="2.7109375"/>
    <col min="2553" max="2553" customWidth="1" width="10"/>
    <col min="2554" max="2554" customWidth="1" width="10"/>
    <col min="2555" max="2555" customWidth="1" width="2.42578125"/>
    <col min="2556" max="2556" customWidth="1" width="11.42578125"/>
    <col min="2557" max="2557" customWidth="1" width="33"/>
    <col min="2558" max="2558" customWidth="1" width="5"/>
    <col min="2559" max="2559" customWidth="1" width="12.28515625"/>
    <col min="2560" max="2560" customWidth="1" width="5"/>
    <col min="2561" max="2561" customWidth="1" width="5.140625"/>
    <col min="2562" max="2562" customWidth="1" width="21.5703125"/>
    <col min="2563" max="2563" customWidth="1" width="5.140625"/>
    <col min="2564" max="2564" customWidth="1" width="23.7109375"/>
    <col min="2565" max="2565" customWidth="1" width="5.140625"/>
    <col min="2566" max="2566" customWidth="1" width="29.28515625"/>
    <col min="2567" max="2567" customWidth="1" width="5.140625"/>
    <col min="2568" max="2568" customWidth="1" width="21.140625"/>
    <col min="2569" max="2569" customWidth="1" width="5.140625"/>
    <col min="2570" max="2570" customWidth="1" width="3.7109375"/>
    <col min="2571" max="2571" customWidth="1" width="10.7109375"/>
    <col min="2572" max="2572" customWidth="1" width="2.28515625"/>
    <col min="2573" max="2573" customWidth="1" width="10.28515625"/>
    <col min="2574" max="2574" customWidth="1" width="1.85546875"/>
    <col min="2575" max="2575" customWidth="1" width="11.42578125"/>
    <col min="2576" max="2576" customWidth="1" width="2.28515625"/>
    <col min="2577" max="2577" customWidth="1" width="11.42578125"/>
    <col min="2578" max="2578" customWidth="1" width="3.42578125"/>
    <col min="2579" max="2579" customWidth="1" width="3.42578125"/>
    <col min="2580" max="2580" customWidth="1" width="2.85546875"/>
    <col min="2581" max="2581" customWidth="1" width="11.5703125"/>
    <col min="2582" max="2582" customWidth="1" width="2.140625"/>
    <col min="2583" max="2583" customWidth="1" width="11.42578125"/>
    <col min="2584" max="2584" customWidth="1" width="1.42578125"/>
    <col min="2585" max="2585" customWidth="1" width="11.42578125"/>
    <col min="2586" max="2586" customWidth="1" width="2"/>
    <col min="2587" max="2587" customWidth="1" width="11.42578125"/>
    <col min="2588" max="2588" customWidth="1" width="2.85546875"/>
    <col min="2589" max="2589" customWidth="1" width="3.1406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2.7109375"/>
    <col min="2802" max="2802" customWidth="1" width="10.5703125"/>
    <col min="2803" max="2803" customWidth="1" width="13.7109375"/>
    <col min="2804" max="2804" customWidth="1" width="16.5703125"/>
    <col min="2805" max="2805" customWidth="1" width="17.7109375"/>
    <col min="2806" max="2806" customWidth="1" width="10.7109375"/>
    <col min="2807" max="2807" customWidth="1" width="10"/>
    <col min="2808" max="2808" customWidth="1" width="2.7109375"/>
    <col min="2809" max="2809" customWidth="1" width="10"/>
    <col min="2810" max="2810" customWidth="1" width="10"/>
    <col min="2811" max="2811" customWidth="1" width="2.42578125"/>
    <col min="2812" max="2812" customWidth="1" width="11.42578125"/>
    <col min="2813" max="2813" customWidth="1" width="33"/>
    <col min="2814" max="2814" customWidth="1" width="5"/>
    <col min="2815" max="2815" customWidth="1" width="12.28515625"/>
    <col min="2816" max="2816" customWidth="1" width="5"/>
    <col min="2817" max="2817" customWidth="1" width="5.140625"/>
    <col min="2818" max="2818" customWidth="1" width="21.5703125"/>
    <col min="2819" max="2819" customWidth="1" width="5.140625"/>
    <col min="2820" max="2820" customWidth="1" width="23.7109375"/>
    <col min="2821" max="2821" customWidth="1" width="5.140625"/>
    <col min="2822" max="2822" customWidth="1" width="29.28515625"/>
    <col min="2823" max="2823" customWidth="1" width="5.140625"/>
    <col min="2824" max="2824" customWidth="1" width="21.140625"/>
    <col min="2825" max="2825" customWidth="1" width="5.140625"/>
    <col min="2826" max="2826" customWidth="1" width="3.7109375"/>
    <col min="2827" max="2827" customWidth="1" width="10.7109375"/>
    <col min="2828" max="2828" customWidth="1" width="2.28515625"/>
    <col min="2829" max="2829" customWidth="1" width="10.28515625"/>
    <col min="2830" max="2830" customWidth="1" width="1.85546875"/>
    <col min="2831" max="2831" customWidth="1" width="11.42578125"/>
    <col min="2832" max="2832" customWidth="1" width="2.28515625"/>
    <col min="2833" max="2833" customWidth="1" width="11.42578125"/>
    <col min="2834" max="2834" customWidth="1" width="3.42578125"/>
    <col min="2835" max="2835" customWidth="1" width="3.42578125"/>
    <col min="2836" max="2836" customWidth="1" width="2.85546875"/>
    <col min="2837" max="2837" customWidth="1" width="11.5703125"/>
    <col min="2838" max="2838" customWidth="1" width="2.140625"/>
    <col min="2839" max="2839" customWidth="1" width="11.42578125"/>
    <col min="2840" max="2840" customWidth="1" width="1.42578125"/>
    <col min="2841" max="2841" customWidth="1" width="11.42578125"/>
    <col min="2842" max="2842" customWidth="1" width="2"/>
    <col min="2843" max="2843" customWidth="1" width="11.42578125"/>
    <col min="2844" max="2844" customWidth="1" width="2.85546875"/>
    <col min="2845" max="2845" customWidth="1" width="3.1406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2.7109375"/>
    <col min="3058" max="3058" customWidth="1" width="10.5703125"/>
    <col min="3059" max="3059" customWidth="1" width="13.7109375"/>
    <col min="3060" max="3060" customWidth="1" width="16.5703125"/>
    <col min="3061" max="3061" customWidth="1" width="17.7109375"/>
    <col min="3062" max="3062" customWidth="1" width="10.7109375"/>
    <col min="3063" max="3063" customWidth="1" width="10"/>
    <col min="3064" max="3064" customWidth="1" width="2.7109375"/>
    <col min="3065" max="3065" customWidth="1" width="10"/>
    <col min="3066" max="3066" customWidth="1" width="10"/>
    <col min="3067" max="3067" customWidth="1" width="2.42578125"/>
    <col min="3068" max="3068" customWidth="1" width="11.42578125"/>
    <col min="3069" max="3069" customWidth="1" width="33"/>
    <col min="3070" max="3070" customWidth="1" width="5"/>
    <col min="3071" max="3071" customWidth="1" width="12.28515625"/>
    <col min="3072" max="3072" customWidth="1" width="5"/>
    <col min="3073" max="3073" customWidth="1" width="5.140625"/>
    <col min="3074" max="3074" customWidth="1" width="21.5703125"/>
    <col min="3075" max="3075" customWidth="1" width="5.140625"/>
    <col min="3076" max="3076" customWidth="1" width="23.7109375"/>
    <col min="3077" max="3077" customWidth="1" width="5.140625"/>
    <col min="3078" max="3078" customWidth="1" width="29.28515625"/>
    <col min="3079" max="3079" customWidth="1" width="5.140625"/>
    <col min="3080" max="3080" customWidth="1" width="21.140625"/>
    <col min="3081" max="3081" customWidth="1" width="5.140625"/>
    <col min="3082" max="3082" customWidth="1" width="3.7109375"/>
    <col min="3083" max="3083" customWidth="1" width="10.7109375"/>
    <col min="3084" max="3084" customWidth="1" width="2.28515625"/>
    <col min="3085" max="3085" customWidth="1" width="10.28515625"/>
    <col min="3086" max="3086" customWidth="1" width="1.85546875"/>
    <col min="3087" max="3087" customWidth="1" width="11.42578125"/>
    <col min="3088" max="3088" customWidth="1" width="2.28515625"/>
    <col min="3089" max="3089" customWidth="1" width="11.42578125"/>
    <col min="3090" max="3090" customWidth="1" width="3.42578125"/>
    <col min="3091" max="3091" customWidth="1" width="3.42578125"/>
    <col min="3092" max="3092" customWidth="1" width="2.85546875"/>
    <col min="3093" max="3093" customWidth="1" width="11.5703125"/>
    <col min="3094" max="3094" customWidth="1" width="2.140625"/>
    <col min="3095" max="3095" customWidth="1" width="11.42578125"/>
    <col min="3096" max="3096" customWidth="1" width="1.42578125"/>
    <col min="3097" max="3097" customWidth="1" width="11.42578125"/>
    <col min="3098" max="3098" customWidth="1" width="2"/>
    <col min="3099" max="3099" customWidth="1" width="11.42578125"/>
    <col min="3100" max="3100" customWidth="1" width="2.85546875"/>
    <col min="3101" max="3101" customWidth="1" width="3.1406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2.7109375"/>
    <col min="3314" max="3314" customWidth="1" width="10.5703125"/>
    <col min="3315" max="3315" customWidth="1" width="13.7109375"/>
    <col min="3316" max="3316" customWidth="1" width="16.5703125"/>
    <col min="3317" max="3317" customWidth="1" width="17.7109375"/>
    <col min="3318" max="3318" customWidth="1" width="10.7109375"/>
    <col min="3319" max="3319" customWidth="1" width="10"/>
    <col min="3320" max="3320" customWidth="1" width="2.7109375"/>
    <col min="3321" max="3321" customWidth="1" width="10"/>
    <col min="3322" max="3322" customWidth="1" width="10"/>
    <col min="3323" max="3323" customWidth="1" width="2.42578125"/>
    <col min="3324" max="3324" customWidth="1" width="11.42578125"/>
    <col min="3325" max="3325" customWidth="1" width="33"/>
    <col min="3326" max="3326" customWidth="1" width="5"/>
    <col min="3327" max="3327" customWidth="1" width="12.28515625"/>
    <col min="3328" max="3328" customWidth="1" width="5"/>
    <col min="3329" max="3329" customWidth="1" width="5.140625"/>
    <col min="3330" max="3330" customWidth="1" width="21.5703125"/>
    <col min="3331" max="3331" customWidth="1" width="5.140625"/>
    <col min="3332" max="3332" customWidth="1" width="23.7109375"/>
    <col min="3333" max="3333" customWidth="1" width="5.140625"/>
    <col min="3334" max="3334" customWidth="1" width="29.28515625"/>
    <col min="3335" max="3335" customWidth="1" width="5.140625"/>
    <col min="3336" max="3336" customWidth="1" width="21.140625"/>
    <col min="3337" max="3337" customWidth="1" width="5.140625"/>
    <col min="3338" max="3338" customWidth="1" width="3.7109375"/>
    <col min="3339" max="3339" customWidth="1" width="10.7109375"/>
    <col min="3340" max="3340" customWidth="1" width="2.28515625"/>
    <col min="3341" max="3341" customWidth="1" width="10.28515625"/>
    <col min="3342" max="3342" customWidth="1" width="1.85546875"/>
    <col min="3343" max="3343" customWidth="1" width="11.42578125"/>
    <col min="3344" max="3344" customWidth="1" width="2.28515625"/>
    <col min="3345" max="3345" customWidth="1" width="11.42578125"/>
    <col min="3346" max="3346" customWidth="1" width="3.42578125"/>
    <col min="3347" max="3347" customWidth="1" width="3.42578125"/>
    <col min="3348" max="3348" customWidth="1" width="2.85546875"/>
    <col min="3349" max="3349" customWidth="1" width="11.5703125"/>
    <col min="3350" max="3350" customWidth="1" width="2.140625"/>
    <col min="3351" max="3351" customWidth="1" width="11.42578125"/>
    <col min="3352" max="3352" customWidth="1" width="1.42578125"/>
    <col min="3353" max="3353" customWidth="1" width="11.42578125"/>
    <col min="3354" max="3354" customWidth="1" width="2"/>
    <col min="3355" max="3355" customWidth="1" width="11.42578125"/>
    <col min="3356" max="3356" customWidth="1" width="2.85546875"/>
    <col min="3357" max="3357" customWidth="1" width="3.1406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2.7109375"/>
    <col min="3570" max="3570" customWidth="1" width="10.5703125"/>
    <col min="3571" max="3571" customWidth="1" width="13.7109375"/>
    <col min="3572" max="3572" customWidth="1" width="16.5703125"/>
    <col min="3573" max="3573" customWidth="1" width="17.7109375"/>
    <col min="3574" max="3574" customWidth="1" width="10.7109375"/>
    <col min="3575" max="3575" customWidth="1" width="10"/>
    <col min="3576" max="3576" customWidth="1" width="2.7109375"/>
    <col min="3577" max="3577" customWidth="1" width="10"/>
    <col min="3578" max="3578" customWidth="1" width="10"/>
    <col min="3579" max="3579" customWidth="1" width="2.42578125"/>
    <col min="3580" max="3580" customWidth="1" width="11.42578125"/>
    <col min="3581" max="3581" customWidth="1" width="33"/>
    <col min="3582" max="3582" customWidth="1" width="5"/>
    <col min="3583" max="3583" customWidth="1" width="12.28515625"/>
    <col min="3584" max="3584" customWidth="1" width="5"/>
    <col min="3585" max="3585" customWidth="1" width="5.140625"/>
    <col min="3586" max="3586" customWidth="1" width="21.5703125"/>
    <col min="3587" max="3587" customWidth="1" width="5.140625"/>
    <col min="3588" max="3588" customWidth="1" width="23.7109375"/>
    <col min="3589" max="3589" customWidth="1" width="5.140625"/>
    <col min="3590" max="3590" customWidth="1" width="29.28515625"/>
    <col min="3591" max="3591" customWidth="1" width="5.140625"/>
    <col min="3592" max="3592" customWidth="1" width="21.140625"/>
    <col min="3593" max="3593" customWidth="1" width="5.140625"/>
    <col min="3594" max="3594" customWidth="1" width="3.7109375"/>
    <col min="3595" max="3595" customWidth="1" width="10.7109375"/>
    <col min="3596" max="3596" customWidth="1" width="2.28515625"/>
    <col min="3597" max="3597" customWidth="1" width="10.28515625"/>
    <col min="3598" max="3598" customWidth="1" width="1.85546875"/>
    <col min="3599" max="3599" customWidth="1" width="11.42578125"/>
    <col min="3600" max="3600" customWidth="1" width="2.28515625"/>
    <col min="3601" max="3601" customWidth="1" width="11.42578125"/>
    <col min="3602" max="3602" customWidth="1" width="3.42578125"/>
    <col min="3603" max="3603" customWidth="1" width="3.42578125"/>
    <col min="3604" max="3604" customWidth="1" width="2.85546875"/>
    <col min="3605" max="3605" customWidth="1" width="11.5703125"/>
    <col min="3606" max="3606" customWidth="1" width="2.140625"/>
    <col min="3607" max="3607" customWidth="1" width="11.42578125"/>
    <col min="3608" max="3608" customWidth="1" width="1.42578125"/>
    <col min="3609" max="3609" customWidth="1" width="11.42578125"/>
    <col min="3610" max="3610" customWidth="1" width="2"/>
    <col min="3611" max="3611" customWidth="1" width="11.42578125"/>
    <col min="3612" max="3612" customWidth="1" width="2.85546875"/>
    <col min="3613" max="3613" customWidth="1" width="3.1406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2.7109375"/>
    <col min="3826" max="3826" customWidth="1" width="10.5703125"/>
    <col min="3827" max="3827" customWidth="1" width="13.7109375"/>
    <col min="3828" max="3828" customWidth="1" width="16.5703125"/>
    <col min="3829" max="3829" customWidth="1" width="17.7109375"/>
    <col min="3830" max="3830" customWidth="1" width="10.7109375"/>
    <col min="3831" max="3831" customWidth="1" width="10"/>
    <col min="3832" max="3832" customWidth="1" width="2.7109375"/>
    <col min="3833" max="3833" customWidth="1" width="10"/>
    <col min="3834" max="3834" customWidth="1" width="10"/>
    <col min="3835" max="3835" customWidth="1" width="2.42578125"/>
    <col min="3836" max="3836" customWidth="1" width="11.42578125"/>
    <col min="3837" max="3837" customWidth="1" width="33"/>
    <col min="3838" max="3838" customWidth="1" width="5"/>
    <col min="3839" max="3839" customWidth="1" width="12.28515625"/>
    <col min="3840" max="3840" customWidth="1" width="5"/>
    <col min="3841" max="3841" customWidth="1" width="5.140625"/>
    <col min="3842" max="3842" customWidth="1" width="21.5703125"/>
    <col min="3843" max="3843" customWidth="1" width="5.140625"/>
    <col min="3844" max="3844" customWidth="1" width="23.7109375"/>
    <col min="3845" max="3845" customWidth="1" width="5.140625"/>
    <col min="3846" max="3846" customWidth="1" width="29.28515625"/>
    <col min="3847" max="3847" customWidth="1" width="5.140625"/>
    <col min="3848" max="3848" customWidth="1" width="21.140625"/>
    <col min="3849" max="3849" customWidth="1" width="5.140625"/>
    <col min="3850" max="3850" customWidth="1" width="3.7109375"/>
    <col min="3851" max="3851" customWidth="1" width="10.7109375"/>
    <col min="3852" max="3852" customWidth="1" width="2.28515625"/>
    <col min="3853" max="3853" customWidth="1" width="10.28515625"/>
    <col min="3854" max="3854" customWidth="1" width="1.85546875"/>
    <col min="3855" max="3855" customWidth="1" width="11.42578125"/>
    <col min="3856" max="3856" customWidth="1" width="2.28515625"/>
    <col min="3857" max="3857" customWidth="1" width="11.42578125"/>
    <col min="3858" max="3858" customWidth="1" width="3.42578125"/>
    <col min="3859" max="3859" customWidth="1" width="3.42578125"/>
    <col min="3860" max="3860" customWidth="1" width="2.85546875"/>
    <col min="3861" max="3861" customWidth="1" width="11.5703125"/>
    <col min="3862" max="3862" customWidth="1" width="2.140625"/>
    <col min="3863" max="3863" customWidth="1" width="11.42578125"/>
    <col min="3864" max="3864" customWidth="1" width="1.42578125"/>
    <col min="3865" max="3865" customWidth="1" width="11.42578125"/>
    <col min="3866" max="3866" customWidth="1" width="2"/>
    <col min="3867" max="3867" customWidth="1" width="11.42578125"/>
    <col min="3868" max="3868" customWidth="1" width="2.85546875"/>
    <col min="3869" max="3869" customWidth="1" width="3.1406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2.7109375"/>
    <col min="4082" max="4082" customWidth="1" width="10.5703125"/>
    <col min="4083" max="4083" customWidth="1" width="13.7109375"/>
    <col min="4084" max="4084" customWidth="1" width="16.5703125"/>
    <col min="4085" max="4085" customWidth="1" width="17.7109375"/>
    <col min="4086" max="4086" customWidth="1" width="10.7109375"/>
    <col min="4087" max="4087" customWidth="1" width="10"/>
    <col min="4088" max="4088" customWidth="1" width="2.7109375"/>
    <col min="4089" max="4089" customWidth="1" width="10"/>
    <col min="4090" max="4090" customWidth="1" width="10"/>
    <col min="4091" max="4091" customWidth="1" width="2.42578125"/>
    <col min="4092" max="4092" customWidth="1" width="11.42578125"/>
    <col min="4093" max="4093" customWidth="1" width="33"/>
    <col min="4094" max="4094" customWidth="1" width="5"/>
    <col min="4095" max="4095" customWidth="1" width="12.28515625"/>
    <col min="4096" max="4096" customWidth="1" width="5"/>
    <col min="4097" max="4097" customWidth="1" width="5.140625"/>
    <col min="4098" max="4098" customWidth="1" width="21.5703125"/>
    <col min="4099" max="4099" customWidth="1" width="5.140625"/>
    <col min="4100" max="4100" customWidth="1" width="23.7109375"/>
    <col min="4101" max="4101" customWidth="1" width="5.140625"/>
    <col min="4102" max="4102" customWidth="1" width="29.28515625"/>
    <col min="4103" max="4103" customWidth="1" width="5.140625"/>
    <col min="4104" max="4104" customWidth="1" width="21.140625"/>
    <col min="4105" max="4105" customWidth="1" width="5.140625"/>
    <col min="4106" max="4106" customWidth="1" width="3.7109375"/>
    <col min="4107" max="4107" customWidth="1" width="10.7109375"/>
    <col min="4108" max="4108" customWidth="1" width="2.28515625"/>
    <col min="4109" max="4109" customWidth="1" width="10.28515625"/>
    <col min="4110" max="4110" customWidth="1" width="1.85546875"/>
    <col min="4111" max="4111" customWidth="1" width="11.42578125"/>
    <col min="4112" max="4112" customWidth="1" width="2.28515625"/>
    <col min="4113" max="4113" customWidth="1" width="11.42578125"/>
    <col min="4114" max="4114" customWidth="1" width="3.42578125"/>
    <col min="4115" max="4115" customWidth="1" width="3.42578125"/>
    <col min="4116" max="4116" customWidth="1" width="2.85546875"/>
    <col min="4117" max="4117" customWidth="1" width="11.5703125"/>
    <col min="4118" max="4118" customWidth="1" width="2.140625"/>
    <col min="4119" max="4119" customWidth="1" width="11.42578125"/>
    <col min="4120" max="4120" customWidth="1" width="1.42578125"/>
    <col min="4121" max="4121" customWidth="1" width="11.42578125"/>
    <col min="4122" max="4122" customWidth="1" width="2"/>
    <col min="4123" max="4123" customWidth="1" width="11.42578125"/>
    <col min="4124" max="4124" customWidth="1" width="2.85546875"/>
    <col min="4125" max="4125" customWidth="1" width="3.1406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2.7109375"/>
    <col min="4338" max="4338" customWidth="1" width="10.5703125"/>
    <col min="4339" max="4339" customWidth="1" width="13.7109375"/>
    <col min="4340" max="4340" customWidth="1" width="16.5703125"/>
    <col min="4341" max="4341" customWidth="1" width="17.7109375"/>
    <col min="4342" max="4342" customWidth="1" width="10.7109375"/>
    <col min="4343" max="4343" customWidth="1" width="10"/>
    <col min="4344" max="4344" customWidth="1" width="2.7109375"/>
    <col min="4345" max="4345" customWidth="1" width="10"/>
    <col min="4346" max="4346" customWidth="1" width="10"/>
    <col min="4347" max="4347" customWidth="1" width="2.42578125"/>
    <col min="4348" max="4348" customWidth="1" width="11.42578125"/>
    <col min="4349" max="4349" customWidth="1" width="33"/>
    <col min="4350" max="4350" customWidth="1" width="5"/>
    <col min="4351" max="4351" customWidth="1" width="12.28515625"/>
    <col min="4352" max="4352" customWidth="1" width="5"/>
    <col min="4353" max="4353" customWidth="1" width="5.140625"/>
    <col min="4354" max="4354" customWidth="1" width="21.5703125"/>
    <col min="4355" max="4355" customWidth="1" width="5.140625"/>
    <col min="4356" max="4356" customWidth="1" width="23.7109375"/>
    <col min="4357" max="4357" customWidth="1" width="5.140625"/>
    <col min="4358" max="4358" customWidth="1" width="29.28515625"/>
    <col min="4359" max="4359" customWidth="1" width="5.140625"/>
    <col min="4360" max="4360" customWidth="1" width="21.140625"/>
    <col min="4361" max="4361" customWidth="1" width="5.140625"/>
    <col min="4362" max="4362" customWidth="1" width="3.7109375"/>
    <col min="4363" max="4363" customWidth="1" width="10.7109375"/>
    <col min="4364" max="4364" customWidth="1" width="2.28515625"/>
    <col min="4365" max="4365" customWidth="1" width="10.28515625"/>
    <col min="4366" max="4366" customWidth="1" width="1.85546875"/>
    <col min="4367" max="4367" customWidth="1" width="11.42578125"/>
    <col min="4368" max="4368" customWidth="1" width="2.28515625"/>
    <col min="4369" max="4369" customWidth="1" width="11.42578125"/>
    <col min="4370" max="4370" customWidth="1" width="3.42578125"/>
    <col min="4371" max="4371" customWidth="1" width="3.42578125"/>
    <col min="4372" max="4372" customWidth="1" width="2.85546875"/>
    <col min="4373" max="4373" customWidth="1" width="11.5703125"/>
    <col min="4374" max="4374" customWidth="1" width="2.140625"/>
    <col min="4375" max="4375" customWidth="1" width="11.42578125"/>
    <col min="4376" max="4376" customWidth="1" width="1.42578125"/>
    <col min="4377" max="4377" customWidth="1" width="11.42578125"/>
    <col min="4378" max="4378" customWidth="1" width="2"/>
    <col min="4379" max="4379" customWidth="1" width="11.42578125"/>
    <col min="4380" max="4380" customWidth="1" width="2.85546875"/>
    <col min="4381" max="4381" customWidth="1" width="3.1406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2.7109375"/>
    <col min="4594" max="4594" customWidth="1" width="10.5703125"/>
    <col min="4595" max="4595" customWidth="1" width="13.7109375"/>
    <col min="4596" max="4596" customWidth="1" width="16.5703125"/>
    <col min="4597" max="4597" customWidth="1" width="17.7109375"/>
    <col min="4598" max="4598" customWidth="1" width="10.7109375"/>
    <col min="4599" max="4599" customWidth="1" width="10"/>
    <col min="4600" max="4600" customWidth="1" width="2.7109375"/>
    <col min="4601" max="4601" customWidth="1" width="10"/>
    <col min="4602" max="4602" customWidth="1" width="10"/>
    <col min="4603" max="4603" customWidth="1" width="2.42578125"/>
    <col min="4604" max="4604" customWidth="1" width="11.42578125"/>
    <col min="4605" max="4605" customWidth="1" width="33"/>
    <col min="4606" max="4606" customWidth="1" width="5"/>
    <col min="4607" max="4607" customWidth="1" width="12.28515625"/>
    <col min="4608" max="4608" customWidth="1" width="5"/>
    <col min="4609" max="4609" customWidth="1" width="5.140625"/>
    <col min="4610" max="4610" customWidth="1" width="21.5703125"/>
    <col min="4611" max="4611" customWidth="1" width="5.140625"/>
    <col min="4612" max="4612" customWidth="1" width="23.7109375"/>
    <col min="4613" max="4613" customWidth="1" width="5.140625"/>
    <col min="4614" max="4614" customWidth="1" width="29.28515625"/>
    <col min="4615" max="4615" customWidth="1" width="5.140625"/>
    <col min="4616" max="4616" customWidth="1" width="21.140625"/>
    <col min="4617" max="4617" customWidth="1" width="5.140625"/>
    <col min="4618" max="4618" customWidth="1" width="3.7109375"/>
    <col min="4619" max="4619" customWidth="1" width="10.7109375"/>
    <col min="4620" max="4620" customWidth="1" width="2.28515625"/>
    <col min="4621" max="4621" customWidth="1" width="10.28515625"/>
    <col min="4622" max="4622" customWidth="1" width="1.85546875"/>
    <col min="4623" max="4623" customWidth="1" width="11.42578125"/>
    <col min="4624" max="4624" customWidth="1" width="2.28515625"/>
    <col min="4625" max="4625" customWidth="1" width="11.42578125"/>
    <col min="4626" max="4626" customWidth="1" width="3.42578125"/>
    <col min="4627" max="4627" customWidth="1" width="3.42578125"/>
    <col min="4628" max="4628" customWidth="1" width="2.85546875"/>
    <col min="4629" max="4629" customWidth="1" width="11.5703125"/>
    <col min="4630" max="4630" customWidth="1" width="2.140625"/>
    <col min="4631" max="4631" customWidth="1" width="11.42578125"/>
    <col min="4632" max="4632" customWidth="1" width="1.42578125"/>
    <col min="4633" max="4633" customWidth="1" width="11.42578125"/>
    <col min="4634" max="4634" customWidth="1" width="2"/>
    <col min="4635" max="4635" customWidth="1" width="11.42578125"/>
    <col min="4636" max="4636" customWidth="1" width="2.85546875"/>
    <col min="4637" max="4637" customWidth="1" width="3.1406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2.7109375"/>
    <col min="4850" max="4850" customWidth="1" width="10.5703125"/>
    <col min="4851" max="4851" customWidth="1" width="13.7109375"/>
    <col min="4852" max="4852" customWidth="1" width="16.5703125"/>
    <col min="4853" max="4853" customWidth="1" width="17.7109375"/>
    <col min="4854" max="4854" customWidth="1" width="10.7109375"/>
    <col min="4855" max="4855" customWidth="1" width="10"/>
    <col min="4856" max="4856" customWidth="1" width="2.7109375"/>
    <col min="4857" max="4857" customWidth="1" width="10"/>
    <col min="4858" max="4858" customWidth="1" width="10"/>
    <col min="4859" max="4859" customWidth="1" width="2.42578125"/>
    <col min="4860" max="4860" customWidth="1" width="11.42578125"/>
    <col min="4861" max="4861" customWidth="1" width="33"/>
    <col min="4862" max="4862" customWidth="1" width="5"/>
    <col min="4863" max="4863" customWidth="1" width="12.28515625"/>
    <col min="4864" max="4864" customWidth="1" width="5"/>
    <col min="4865" max="4865" customWidth="1" width="5.140625"/>
    <col min="4866" max="4866" customWidth="1" width="21.5703125"/>
    <col min="4867" max="4867" customWidth="1" width="5.140625"/>
    <col min="4868" max="4868" customWidth="1" width="23.7109375"/>
    <col min="4869" max="4869" customWidth="1" width="5.140625"/>
    <col min="4870" max="4870" customWidth="1" width="29.28515625"/>
    <col min="4871" max="4871" customWidth="1" width="5.140625"/>
    <col min="4872" max="4872" customWidth="1" width="21.140625"/>
    <col min="4873" max="4873" customWidth="1" width="5.140625"/>
    <col min="4874" max="4874" customWidth="1" width="3.7109375"/>
    <col min="4875" max="4875" customWidth="1" width="10.7109375"/>
    <col min="4876" max="4876" customWidth="1" width="2.28515625"/>
    <col min="4877" max="4877" customWidth="1" width="10.28515625"/>
    <col min="4878" max="4878" customWidth="1" width="1.85546875"/>
    <col min="4879" max="4879" customWidth="1" width="11.42578125"/>
    <col min="4880" max="4880" customWidth="1" width="2.28515625"/>
    <col min="4881" max="4881" customWidth="1" width="11.42578125"/>
    <col min="4882" max="4882" customWidth="1" width="3.42578125"/>
    <col min="4883" max="4883" customWidth="1" width="3.42578125"/>
    <col min="4884" max="4884" customWidth="1" width="2.85546875"/>
    <col min="4885" max="4885" customWidth="1" width="11.5703125"/>
    <col min="4886" max="4886" customWidth="1" width="2.140625"/>
    <col min="4887" max="4887" customWidth="1" width="11.42578125"/>
    <col min="4888" max="4888" customWidth="1" width="1.42578125"/>
    <col min="4889" max="4889" customWidth="1" width="11.42578125"/>
    <col min="4890" max="4890" customWidth="1" width="2"/>
    <col min="4891" max="4891" customWidth="1" width="11.42578125"/>
    <col min="4892" max="4892" customWidth="1" width="2.85546875"/>
    <col min="4893" max="4893" customWidth="1" width="3.1406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2.7109375"/>
    <col min="5106" max="5106" customWidth="1" width="10.5703125"/>
    <col min="5107" max="5107" customWidth="1" width="13.7109375"/>
    <col min="5108" max="5108" customWidth="1" width="16.5703125"/>
    <col min="5109" max="5109" customWidth="1" width="17.7109375"/>
    <col min="5110" max="5110" customWidth="1" width="10.7109375"/>
    <col min="5111" max="5111" customWidth="1" width="10"/>
    <col min="5112" max="5112" customWidth="1" width="2.7109375"/>
    <col min="5113" max="5113" customWidth="1" width="10"/>
    <col min="5114" max="5114" customWidth="1" width="10"/>
    <col min="5115" max="5115" customWidth="1" width="2.42578125"/>
    <col min="5116" max="5116" customWidth="1" width="11.42578125"/>
    <col min="5117" max="5117" customWidth="1" width="33"/>
    <col min="5118" max="5118" customWidth="1" width="5"/>
    <col min="5119" max="5119" customWidth="1" width="12.28515625"/>
    <col min="5120" max="5120" customWidth="1" width="5"/>
    <col min="5121" max="5121" customWidth="1" width="5.140625"/>
    <col min="5122" max="5122" customWidth="1" width="21.5703125"/>
    <col min="5123" max="5123" customWidth="1" width="5.140625"/>
    <col min="5124" max="5124" customWidth="1" width="23.7109375"/>
    <col min="5125" max="5125" customWidth="1" width="5.140625"/>
    <col min="5126" max="5126" customWidth="1" width="29.28515625"/>
    <col min="5127" max="5127" customWidth="1" width="5.140625"/>
    <col min="5128" max="5128" customWidth="1" width="21.140625"/>
    <col min="5129" max="5129" customWidth="1" width="5.140625"/>
    <col min="5130" max="5130" customWidth="1" width="3.7109375"/>
    <col min="5131" max="5131" customWidth="1" width="10.7109375"/>
    <col min="5132" max="5132" customWidth="1" width="2.28515625"/>
    <col min="5133" max="5133" customWidth="1" width="10.28515625"/>
    <col min="5134" max="5134" customWidth="1" width="1.85546875"/>
    <col min="5135" max="5135" customWidth="1" width="11.42578125"/>
    <col min="5136" max="5136" customWidth="1" width="2.28515625"/>
    <col min="5137" max="5137" customWidth="1" width="11.42578125"/>
    <col min="5138" max="5138" customWidth="1" width="3.42578125"/>
    <col min="5139" max="5139" customWidth="1" width="3.42578125"/>
    <col min="5140" max="5140" customWidth="1" width="2.85546875"/>
    <col min="5141" max="5141" customWidth="1" width="11.5703125"/>
    <col min="5142" max="5142" customWidth="1" width="2.140625"/>
    <col min="5143" max="5143" customWidth="1" width="11.42578125"/>
    <col min="5144" max="5144" customWidth="1" width="1.42578125"/>
    <col min="5145" max="5145" customWidth="1" width="11.42578125"/>
    <col min="5146" max="5146" customWidth="1" width="2"/>
    <col min="5147" max="5147" customWidth="1" width="11.42578125"/>
    <col min="5148" max="5148" customWidth="1" width="2.85546875"/>
    <col min="5149" max="5149" customWidth="1" width="3.1406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2.7109375"/>
    <col min="5362" max="5362" customWidth="1" width="10.5703125"/>
    <col min="5363" max="5363" customWidth="1" width="13.7109375"/>
    <col min="5364" max="5364" customWidth="1" width="16.5703125"/>
    <col min="5365" max="5365" customWidth="1" width="17.7109375"/>
    <col min="5366" max="5366" customWidth="1" width="10.7109375"/>
    <col min="5367" max="5367" customWidth="1" width="10"/>
    <col min="5368" max="5368" customWidth="1" width="2.7109375"/>
    <col min="5369" max="5369" customWidth="1" width="10"/>
    <col min="5370" max="5370" customWidth="1" width="10"/>
    <col min="5371" max="5371" customWidth="1" width="2.42578125"/>
    <col min="5372" max="5372" customWidth="1" width="11.42578125"/>
    <col min="5373" max="5373" customWidth="1" width="33"/>
    <col min="5374" max="5374" customWidth="1" width="5"/>
    <col min="5375" max="5375" customWidth="1" width="12.28515625"/>
    <col min="5376" max="5376" customWidth="1" width="5"/>
    <col min="5377" max="5377" customWidth="1" width="5.140625"/>
    <col min="5378" max="5378" customWidth="1" width="21.5703125"/>
    <col min="5379" max="5379" customWidth="1" width="5.140625"/>
    <col min="5380" max="5380" customWidth="1" width="23.7109375"/>
    <col min="5381" max="5381" customWidth="1" width="5.140625"/>
    <col min="5382" max="5382" customWidth="1" width="29.28515625"/>
    <col min="5383" max="5383" customWidth="1" width="5.140625"/>
    <col min="5384" max="5384" customWidth="1" width="21.140625"/>
    <col min="5385" max="5385" customWidth="1" width="5.140625"/>
    <col min="5386" max="5386" customWidth="1" width="3.7109375"/>
    <col min="5387" max="5387" customWidth="1" width="10.7109375"/>
    <col min="5388" max="5388" customWidth="1" width="2.28515625"/>
    <col min="5389" max="5389" customWidth="1" width="10.28515625"/>
    <col min="5390" max="5390" customWidth="1" width="1.85546875"/>
    <col min="5391" max="5391" customWidth="1" width="11.42578125"/>
    <col min="5392" max="5392" customWidth="1" width="2.28515625"/>
    <col min="5393" max="5393" customWidth="1" width="11.42578125"/>
    <col min="5394" max="5394" customWidth="1" width="3.42578125"/>
    <col min="5395" max="5395" customWidth="1" width="3.42578125"/>
    <col min="5396" max="5396" customWidth="1" width="2.85546875"/>
    <col min="5397" max="5397" customWidth="1" width="11.5703125"/>
    <col min="5398" max="5398" customWidth="1" width="2.140625"/>
    <col min="5399" max="5399" customWidth="1" width="11.42578125"/>
    <col min="5400" max="5400" customWidth="1" width="1.42578125"/>
    <col min="5401" max="5401" customWidth="1" width="11.42578125"/>
    <col min="5402" max="5402" customWidth="1" width="2"/>
    <col min="5403" max="5403" customWidth="1" width="11.42578125"/>
    <col min="5404" max="5404" customWidth="1" width="2.85546875"/>
    <col min="5405" max="5405" customWidth="1" width="3.1406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2.7109375"/>
    <col min="5618" max="5618" customWidth="1" width="10.5703125"/>
    <col min="5619" max="5619" customWidth="1" width="13.7109375"/>
    <col min="5620" max="5620" customWidth="1" width="16.5703125"/>
    <col min="5621" max="5621" customWidth="1" width="17.7109375"/>
    <col min="5622" max="5622" customWidth="1" width="10.7109375"/>
    <col min="5623" max="5623" customWidth="1" width="10"/>
    <col min="5624" max="5624" customWidth="1" width="2.7109375"/>
    <col min="5625" max="5625" customWidth="1" width="10"/>
    <col min="5626" max="5626" customWidth="1" width="10"/>
    <col min="5627" max="5627" customWidth="1" width="2.42578125"/>
    <col min="5628" max="5628" customWidth="1" width="11.42578125"/>
    <col min="5629" max="5629" customWidth="1" width="33"/>
    <col min="5630" max="5630" customWidth="1" width="5"/>
    <col min="5631" max="5631" customWidth="1" width="12.28515625"/>
    <col min="5632" max="5632" customWidth="1" width="5"/>
    <col min="5633" max="5633" customWidth="1" width="5.140625"/>
    <col min="5634" max="5634" customWidth="1" width="21.5703125"/>
    <col min="5635" max="5635" customWidth="1" width="5.140625"/>
    <col min="5636" max="5636" customWidth="1" width="23.7109375"/>
    <col min="5637" max="5637" customWidth="1" width="5.140625"/>
    <col min="5638" max="5638" customWidth="1" width="29.28515625"/>
    <col min="5639" max="5639" customWidth="1" width="5.140625"/>
    <col min="5640" max="5640" customWidth="1" width="21.140625"/>
    <col min="5641" max="5641" customWidth="1" width="5.140625"/>
    <col min="5642" max="5642" customWidth="1" width="3.7109375"/>
    <col min="5643" max="5643" customWidth="1" width="10.7109375"/>
    <col min="5644" max="5644" customWidth="1" width="2.28515625"/>
    <col min="5645" max="5645" customWidth="1" width="10.28515625"/>
    <col min="5646" max="5646" customWidth="1" width="1.85546875"/>
    <col min="5647" max="5647" customWidth="1" width="11.42578125"/>
    <col min="5648" max="5648" customWidth="1" width="2.28515625"/>
    <col min="5649" max="5649" customWidth="1" width="11.42578125"/>
    <col min="5650" max="5650" customWidth="1" width="3.42578125"/>
    <col min="5651" max="5651" customWidth="1" width="3.42578125"/>
    <col min="5652" max="5652" customWidth="1" width="2.85546875"/>
    <col min="5653" max="5653" customWidth="1" width="11.5703125"/>
    <col min="5654" max="5654" customWidth="1" width="2.140625"/>
    <col min="5655" max="5655" customWidth="1" width="11.42578125"/>
    <col min="5656" max="5656" customWidth="1" width="1.42578125"/>
    <col min="5657" max="5657" customWidth="1" width="11.42578125"/>
    <col min="5658" max="5658" customWidth="1" width="2"/>
    <col min="5659" max="5659" customWidth="1" width="11.42578125"/>
    <col min="5660" max="5660" customWidth="1" width="2.85546875"/>
    <col min="5661" max="5661" customWidth="1" width="3.1406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2.7109375"/>
    <col min="5874" max="5874" customWidth="1" width="10.5703125"/>
    <col min="5875" max="5875" customWidth="1" width="13.7109375"/>
    <col min="5876" max="5876" customWidth="1" width="16.5703125"/>
    <col min="5877" max="5877" customWidth="1" width="17.7109375"/>
    <col min="5878" max="5878" customWidth="1" width="10.7109375"/>
    <col min="5879" max="5879" customWidth="1" width="10"/>
    <col min="5880" max="5880" customWidth="1" width="2.7109375"/>
    <col min="5881" max="5881" customWidth="1" width="10"/>
    <col min="5882" max="5882" customWidth="1" width="10"/>
    <col min="5883" max="5883" customWidth="1" width="2.42578125"/>
    <col min="5884" max="5884" customWidth="1" width="11.42578125"/>
    <col min="5885" max="5885" customWidth="1" width="33"/>
    <col min="5886" max="5886" customWidth="1" width="5"/>
    <col min="5887" max="5887" customWidth="1" width="12.28515625"/>
    <col min="5888" max="5888" customWidth="1" width="5"/>
    <col min="5889" max="5889" customWidth="1" width="5.140625"/>
    <col min="5890" max="5890" customWidth="1" width="21.5703125"/>
    <col min="5891" max="5891" customWidth="1" width="5.140625"/>
    <col min="5892" max="5892" customWidth="1" width="23.7109375"/>
    <col min="5893" max="5893" customWidth="1" width="5.140625"/>
    <col min="5894" max="5894" customWidth="1" width="29.28515625"/>
    <col min="5895" max="5895" customWidth="1" width="5.140625"/>
    <col min="5896" max="5896" customWidth="1" width="21.140625"/>
    <col min="5897" max="5897" customWidth="1" width="5.140625"/>
    <col min="5898" max="5898" customWidth="1" width="3.7109375"/>
    <col min="5899" max="5899" customWidth="1" width="10.7109375"/>
    <col min="5900" max="5900" customWidth="1" width="2.28515625"/>
    <col min="5901" max="5901" customWidth="1" width="10.28515625"/>
    <col min="5902" max="5902" customWidth="1" width="1.85546875"/>
    <col min="5903" max="5903" customWidth="1" width="11.42578125"/>
    <col min="5904" max="5904" customWidth="1" width="2.28515625"/>
    <col min="5905" max="5905" customWidth="1" width="11.42578125"/>
    <col min="5906" max="5906" customWidth="1" width="3.42578125"/>
    <col min="5907" max="5907" customWidth="1" width="3.42578125"/>
    <col min="5908" max="5908" customWidth="1" width="2.85546875"/>
    <col min="5909" max="5909" customWidth="1" width="11.5703125"/>
    <col min="5910" max="5910" customWidth="1" width="2.140625"/>
    <col min="5911" max="5911" customWidth="1" width="11.42578125"/>
    <col min="5912" max="5912" customWidth="1" width="1.42578125"/>
    <col min="5913" max="5913" customWidth="1" width="11.42578125"/>
    <col min="5914" max="5914" customWidth="1" width="2"/>
    <col min="5915" max="5915" customWidth="1" width="11.42578125"/>
    <col min="5916" max="5916" customWidth="1" width="2.85546875"/>
    <col min="5917" max="5917" customWidth="1" width="3.1406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2.7109375"/>
    <col min="6130" max="6130" customWidth="1" width="10.5703125"/>
    <col min="6131" max="6131" customWidth="1" width="13.7109375"/>
    <col min="6132" max="6132" customWidth="1" width="16.5703125"/>
    <col min="6133" max="6133" customWidth="1" width="17.7109375"/>
    <col min="6134" max="6134" customWidth="1" width="10.7109375"/>
    <col min="6135" max="6135" customWidth="1" width="10"/>
    <col min="6136" max="6136" customWidth="1" width="2.7109375"/>
    <col min="6137" max="6137" customWidth="1" width="10"/>
    <col min="6138" max="6138" customWidth="1" width="10"/>
    <col min="6139" max="6139" customWidth="1" width="2.42578125"/>
    <col min="6140" max="6140" customWidth="1" width="11.42578125"/>
    <col min="6141" max="6141" customWidth="1" width="33"/>
    <col min="6142" max="6142" customWidth="1" width="5"/>
    <col min="6143" max="6143" customWidth="1" width="12.28515625"/>
    <col min="6144" max="6144" customWidth="1" width="5"/>
    <col min="6145" max="6145" customWidth="1" width="5.140625"/>
    <col min="6146" max="6146" customWidth="1" width="21.5703125"/>
    <col min="6147" max="6147" customWidth="1" width="5.140625"/>
    <col min="6148" max="6148" customWidth="1" width="23.7109375"/>
    <col min="6149" max="6149" customWidth="1" width="5.140625"/>
    <col min="6150" max="6150" customWidth="1" width="29.28515625"/>
    <col min="6151" max="6151" customWidth="1" width="5.140625"/>
    <col min="6152" max="6152" customWidth="1" width="21.140625"/>
    <col min="6153" max="6153" customWidth="1" width="5.140625"/>
    <col min="6154" max="6154" customWidth="1" width="3.7109375"/>
    <col min="6155" max="6155" customWidth="1" width="10.7109375"/>
    <col min="6156" max="6156" customWidth="1" width="2.28515625"/>
    <col min="6157" max="6157" customWidth="1" width="10.28515625"/>
    <col min="6158" max="6158" customWidth="1" width="1.85546875"/>
    <col min="6159" max="6159" customWidth="1" width="11.42578125"/>
    <col min="6160" max="6160" customWidth="1" width="2.28515625"/>
    <col min="6161" max="6161" customWidth="1" width="11.42578125"/>
    <col min="6162" max="6162" customWidth="1" width="3.42578125"/>
    <col min="6163" max="6163" customWidth="1" width="3.42578125"/>
    <col min="6164" max="6164" customWidth="1" width="2.85546875"/>
    <col min="6165" max="6165" customWidth="1" width="11.5703125"/>
    <col min="6166" max="6166" customWidth="1" width="2.140625"/>
    <col min="6167" max="6167" customWidth="1" width="11.42578125"/>
    <col min="6168" max="6168" customWidth="1" width="1.42578125"/>
    <col min="6169" max="6169" customWidth="1" width="11.42578125"/>
    <col min="6170" max="6170" customWidth="1" width="2"/>
    <col min="6171" max="6171" customWidth="1" width="11.42578125"/>
    <col min="6172" max="6172" customWidth="1" width="2.85546875"/>
    <col min="6173" max="6173" customWidth="1" width="3.1406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2.7109375"/>
    <col min="6386" max="6386" customWidth="1" width="10.5703125"/>
    <col min="6387" max="6387" customWidth="1" width="13.7109375"/>
    <col min="6388" max="6388" customWidth="1" width="16.5703125"/>
    <col min="6389" max="6389" customWidth="1" width="17.7109375"/>
    <col min="6390" max="6390" customWidth="1" width="10.7109375"/>
    <col min="6391" max="6391" customWidth="1" width="10"/>
    <col min="6392" max="6392" customWidth="1" width="2.7109375"/>
    <col min="6393" max="6393" customWidth="1" width="10"/>
    <col min="6394" max="6394" customWidth="1" width="10"/>
    <col min="6395" max="6395" customWidth="1" width="2.42578125"/>
    <col min="6396" max="6396" customWidth="1" width="11.42578125"/>
    <col min="6397" max="6397" customWidth="1" width="33"/>
    <col min="6398" max="6398" customWidth="1" width="5"/>
    <col min="6399" max="6399" customWidth="1" width="12.28515625"/>
    <col min="6400" max="6400" customWidth="1" width="5"/>
    <col min="6401" max="6401" customWidth="1" width="5.140625"/>
    <col min="6402" max="6402" customWidth="1" width="21.5703125"/>
    <col min="6403" max="6403" customWidth="1" width="5.140625"/>
    <col min="6404" max="6404" customWidth="1" width="23.7109375"/>
    <col min="6405" max="6405" customWidth="1" width="5.140625"/>
    <col min="6406" max="6406" customWidth="1" width="29.28515625"/>
    <col min="6407" max="6407" customWidth="1" width="5.140625"/>
    <col min="6408" max="6408" customWidth="1" width="21.140625"/>
    <col min="6409" max="6409" customWidth="1" width="5.140625"/>
    <col min="6410" max="6410" customWidth="1" width="3.7109375"/>
    <col min="6411" max="6411" customWidth="1" width="10.7109375"/>
    <col min="6412" max="6412" customWidth="1" width="2.28515625"/>
    <col min="6413" max="6413" customWidth="1" width="10.28515625"/>
    <col min="6414" max="6414" customWidth="1" width="1.85546875"/>
    <col min="6415" max="6415" customWidth="1" width="11.42578125"/>
    <col min="6416" max="6416" customWidth="1" width="2.28515625"/>
    <col min="6417" max="6417" customWidth="1" width="11.42578125"/>
    <col min="6418" max="6418" customWidth="1" width="3.42578125"/>
    <col min="6419" max="6419" customWidth="1" width="3.42578125"/>
    <col min="6420" max="6420" customWidth="1" width="2.85546875"/>
    <col min="6421" max="6421" customWidth="1" width="11.5703125"/>
    <col min="6422" max="6422" customWidth="1" width="2.140625"/>
    <col min="6423" max="6423" customWidth="1" width="11.42578125"/>
    <col min="6424" max="6424" customWidth="1" width="1.42578125"/>
    <col min="6425" max="6425" customWidth="1" width="11.42578125"/>
    <col min="6426" max="6426" customWidth="1" width="2"/>
    <col min="6427" max="6427" customWidth="1" width="11.42578125"/>
    <col min="6428" max="6428" customWidth="1" width="2.85546875"/>
    <col min="6429" max="6429" customWidth="1" width="3.1406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2.7109375"/>
    <col min="6642" max="6642" customWidth="1" width="10.5703125"/>
    <col min="6643" max="6643" customWidth="1" width="13.7109375"/>
    <col min="6644" max="6644" customWidth="1" width="16.5703125"/>
    <col min="6645" max="6645" customWidth="1" width="17.7109375"/>
    <col min="6646" max="6646" customWidth="1" width="10.7109375"/>
    <col min="6647" max="6647" customWidth="1" width="10"/>
    <col min="6648" max="6648" customWidth="1" width="2.7109375"/>
    <col min="6649" max="6649" customWidth="1" width="10"/>
    <col min="6650" max="6650" customWidth="1" width="10"/>
    <col min="6651" max="6651" customWidth="1" width="2.42578125"/>
    <col min="6652" max="6652" customWidth="1" width="11.42578125"/>
    <col min="6653" max="6653" customWidth="1" width="33"/>
    <col min="6654" max="6654" customWidth="1" width="5"/>
    <col min="6655" max="6655" customWidth="1" width="12.28515625"/>
    <col min="6656" max="6656" customWidth="1" width="5"/>
    <col min="6657" max="6657" customWidth="1" width="5.140625"/>
    <col min="6658" max="6658" customWidth="1" width="21.5703125"/>
    <col min="6659" max="6659" customWidth="1" width="5.140625"/>
    <col min="6660" max="6660" customWidth="1" width="23.7109375"/>
    <col min="6661" max="6661" customWidth="1" width="5.140625"/>
    <col min="6662" max="6662" customWidth="1" width="29.28515625"/>
    <col min="6663" max="6663" customWidth="1" width="5.140625"/>
    <col min="6664" max="6664" customWidth="1" width="21.140625"/>
    <col min="6665" max="6665" customWidth="1" width="5.140625"/>
    <col min="6666" max="6666" customWidth="1" width="3.7109375"/>
    <col min="6667" max="6667" customWidth="1" width="10.7109375"/>
    <col min="6668" max="6668" customWidth="1" width="2.28515625"/>
    <col min="6669" max="6669" customWidth="1" width="10.28515625"/>
    <col min="6670" max="6670" customWidth="1" width="1.85546875"/>
    <col min="6671" max="6671" customWidth="1" width="11.42578125"/>
    <col min="6672" max="6672" customWidth="1" width="2.28515625"/>
    <col min="6673" max="6673" customWidth="1" width="11.42578125"/>
    <col min="6674" max="6674" customWidth="1" width="3.42578125"/>
    <col min="6675" max="6675" customWidth="1" width="3.42578125"/>
    <col min="6676" max="6676" customWidth="1" width="2.85546875"/>
    <col min="6677" max="6677" customWidth="1" width="11.5703125"/>
    <col min="6678" max="6678" customWidth="1" width="2.140625"/>
    <col min="6679" max="6679" customWidth="1" width="11.42578125"/>
    <col min="6680" max="6680" customWidth="1" width="1.42578125"/>
    <col min="6681" max="6681" customWidth="1" width="11.42578125"/>
    <col min="6682" max="6682" customWidth="1" width="2"/>
    <col min="6683" max="6683" customWidth="1" width="11.42578125"/>
    <col min="6684" max="6684" customWidth="1" width="2.85546875"/>
    <col min="6685" max="6685" customWidth="1" width="3.1406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2.7109375"/>
    <col min="6898" max="6898" customWidth="1" width="10.5703125"/>
    <col min="6899" max="6899" customWidth="1" width="13.7109375"/>
    <col min="6900" max="6900" customWidth="1" width="16.5703125"/>
    <col min="6901" max="6901" customWidth="1" width="17.7109375"/>
    <col min="6902" max="6902" customWidth="1" width="10.7109375"/>
    <col min="6903" max="6903" customWidth="1" width="10"/>
    <col min="6904" max="6904" customWidth="1" width="2.7109375"/>
    <col min="6905" max="6905" customWidth="1" width="10"/>
    <col min="6906" max="6906" customWidth="1" width="10"/>
    <col min="6907" max="6907" customWidth="1" width="2.42578125"/>
    <col min="6908" max="6908" customWidth="1" width="11.42578125"/>
    <col min="6909" max="6909" customWidth="1" width="33"/>
    <col min="6910" max="6910" customWidth="1" width="5"/>
    <col min="6911" max="6911" customWidth="1" width="12.28515625"/>
    <col min="6912" max="6912" customWidth="1" width="5"/>
    <col min="6913" max="6913" customWidth="1" width="5.140625"/>
    <col min="6914" max="6914" customWidth="1" width="21.5703125"/>
    <col min="6915" max="6915" customWidth="1" width="5.140625"/>
    <col min="6916" max="6916" customWidth="1" width="23.7109375"/>
    <col min="6917" max="6917" customWidth="1" width="5.140625"/>
    <col min="6918" max="6918" customWidth="1" width="29.28515625"/>
    <col min="6919" max="6919" customWidth="1" width="5.140625"/>
    <col min="6920" max="6920" customWidth="1" width="21.140625"/>
    <col min="6921" max="6921" customWidth="1" width="5.140625"/>
    <col min="6922" max="6922" customWidth="1" width="3.7109375"/>
    <col min="6923" max="6923" customWidth="1" width="10.7109375"/>
    <col min="6924" max="6924" customWidth="1" width="2.28515625"/>
    <col min="6925" max="6925" customWidth="1" width="10.28515625"/>
    <col min="6926" max="6926" customWidth="1" width="1.85546875"/>
    <col min="6927" max="6927" customWidth="1" width="11.42578125"/>
    <col min="6928" max="6928" customWidth="1" width="2.28515625"/>
    <col min="6929" max="6929" customWidth="1" width="11.42578125"/>
    <col min="6930" max="6930" customWidth="1" width="3.42578125"/>
    <col min="6931" max="6931" customWidth="1" width="3.42578125"/>
    <col min="6932" max="6932" customWidth="1" width="2.85546875"/>
    <col min="6933" max="6933" customWidth="1" width="11.5703125"/>
    <col min="6934" max="6934" customWidth="1" width="2.140625"/>
    <col min="6935" max="6935" customWidth="1" width="11.42578125"/>
    <col min="6936" max="6936" customWidth="1" width="1.42578125"/>
    <col min="6937" max="6937" customWidth="1" width="11.42578125"/>
    <col min="6938" max="6938" customWidth="1" width="2"/>
    <col min="6939" max="6939" customWidth="1" width="11.42578125"/>
    <col min="6940" max="6940" customWidth="1" width="2.85546875"/>
    <col min="6941" max="6941" customWidth="1" width="3.1406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2.7109375"/>
    <col min="7154" max="7154" customWidth="1" width="10.5703125"/>
    <col min="7155" max="7155" customWidth="1" width="13.7109375"/>
    <col min="7156" max="7156" customWidth="1" width="16.5703125"/>
    <col min="7157" max="7157" customWidth="1" width="17.7109375"/>
    <col min="7158" max="7158" customWidth="1" width="10.7109375"/>
    <col min="7159" max="7159" customWidth="1" width="10"/>
    <col min="7160" max="7160" customWidth="1" width="2.7109375"/>
    <col min="7161" max="7161" customWidth="1" width="10"/>
    <col min="7162" max="7162" customWidth="1" width="10"/>
    <col min="7163" max="7163" customWidth="1" width="2.42578125"/>
    <col min="7164" max="7164" customWidth="1" width="11.42578125"/>
    <col min="7165" max="7165" customWidth="1" width="33"/>
    <col min="7166" max="7166" customWidth="1" width="5"/>
    <col min="7167" max="7167" customWidth="1" width="12.28515625"/>
    <col min="7168" max="7168" customWidth="1" width="5"/>
    <col min="7169" max="7169" customWidth="1" width="5.140625"/>
    <col min="7170" max="7170" customWidth="1" width="21.5703125"/>
    <col min="7171" max="7171" customWidth="1" width="5.140625"/>
    <col min="7172" max="7172" customWidth="1" width="23.7109375"/>
    <col min="7173" max="7173" customWidth="1" width="5.140625"/>
    <col min="7174" max="7174" customWidth="1" width="29.28515625"/>
    <col min="7175" max="7175" customWidth="1" width="5.140625"/>
    <col min="7176" max="7176" customWidth="1" width="21.140625"/>
    <col min="7177" max="7177" customWidth="1" width="5.140625"/>
    <col min="7178" max="7178" customWidth="1" width="3.7109375"/>
    <col min="7179" max="7179" customWidth="1" width="10.7109375"/>
    <col min="7180" max="7180" customWidth="1" width="2.28515625"/>
    <col min="7181" max="7181" customWidth="1" width="10.28515625"/>
    <col min="7182" max="7182" customWidth="1" width="1.85546875"/>
    <col min="7183" max="7183" customWidth="1" width="11.42578125"/>
    <col min="7184" max="7184" customWidth="1" width="2.28515625"/>
    <col min="7185" max="7185" customWidth="1" width="11.42578125"/>
    <col min="7186" max="7186" customWidth="1" width="3.42578125"/>
    <col min="7187" max="7187" customWidth="1" width="3.42578125"/>
    <col min="7188" max="7188" customWidth="1" width="2.85546875"/>
    <col min="7189" max="7189" customWidth="1" width="11.5703125"/>
    <col min="7190" max="7190" customWidth="1" width="2.140625"/>
    <col min="7191" max="7191" customWidth="1" width="11.42578125"/>
    <col min="7192" max="7192" customWidth="1" width="1.42578125"/>
    <col min="7193" max="7193" customWidth="1" width="11.42578125"/>
    <col min="7194" max="7194" customWidth="1" width="2"/>
    <col min="7195" max="7195" customWidth="1" width="11.42578125"/>
    <col min="7196" max="7196" customWidth="1" width="2.85546875"/>
    <col min="7197" max="7197" customWidth="1" width="3.1406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2.7109375"/>
    <col min="7410" max="7410" customWidth="1" width="10.5703125"/>
    <col min="7411" max="7411" customWidth="1" width="13.7109375"/>
    <col min="7412" max="7412" customWidth="1" width="16.5703125"/>
    <col min="7413" max="7413" customWidth="1" width="17.7109375"/>
    <col min="7414" max="7414" customWidth="1" width="10.7109375"/>
    <col min="7415" max="7415" customWidth="1" width="10"/>
    <col min="7416" max="7416" customWidth="1" width="2.7109375"/>
    <col min="7417" max="7417" customWidth="1" width="10"/>
    <col min="7418" max="7418" customWidth="1" width="10"/>
    <col min="7419" max="7419" customWidth="1" width="2.42578125"/>
    <col min="7420" max="7420" customWidth="1" width="11.42578125"/>
    <col min="7421" max="7421" customWidth="1" width="33"/>
    <col min="7422" max="7422" customWidth="1" width="5"/>
    <col min="7423" max="7423" customWidth="1" width="12.28515625"/>
    <col min="7424" max="7424" customWidth="1" width="5"/>
    <col min="7425" max="7425" customWidth="1" width="5.140625"/>
    <col min="7426" max="7426" customWidth="1" width="21.5703125"/>
    <col min="7427" max="7427" customWidth="1" width="5.140625"/>
    <col min="7428" max="7428" customWidth="1" width="23.7109375"/>
    <col min="7429" max="7429" customWidth="1" width="5.140625"/>
    <col min="7430" max="7430" customWidth="1" width="29.28515625"/>
    <col min="7431" max="7431" customWidth="1" width="5.140625"/>
    <col min="7432" max="7432" customWidth="1" width="21.140625"/>
    <col min="7433" max="7433" customWidth="1" width="5.140625"/>
    <col min="7434" max="7434" customWidth="1" width="3.7109375"/>
    <col min="7435" max="7435" customWidth="1" width="10.7109375"/>
    <col min="7436" max="7436" customWidth="1" width="2.28515625"/>
    <col min="7437" max="7437" customWidth="1" width="10.28515625"/>
    <col min="7438" max="7438" customWidth="1" width="1.85546875"/>
    <col min="7439" max="7439" customWidth="1" width="11.42578125"/>
    <col min="7440" max="7440" customWidth="1" width="2.28515625"/>
    <col min="7441" max="7441" customWidth="1" width="11.42578125"/>
    <col min="7442" max="7442" customWidth="1" width="3.42578125"/>
    <col min="7443" max="7443" customWidth="1" width="3.42578125"/>
    <col min="7444" max="7444" customWidth="1" width="2.85546875"/>
    <col min="7445" max="7445" customWidth="1" width="11.5703125"/>
    <col min="7446" max="7446" customWidth="1" width="2.140625"/>
    <col min="7447" max="7447" customWidth="1" width="11.42578125"/>
    <col min="7448" max="7448" customWidth="1" width="1.42578125"/>
    <col min="7449" max="7449" customWidth="1" width="11.42578125"/>
    <col min="7450" max="7450" customWidth="1" width="2"/>
    <col min="7451" max="7451" customWidth="1" width="11.42578125"/>
    <col min="7452" max="7452" customWidth="1" width="2.85546875"/>
    <col min="7453" max="7453" customWidth="1" width="3.1406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2.7109375"/>
    <col min="7666" max="7666" customWidth="1" width="10.5703125"/>
    <col min="7667" max="7667" customWidth="1" width="13.7109375"/>
    <col min="7668" max="7668" customWidth="1" width="16.5703125"/>
    <col min="7669" max="7669" customWidth="1" width="17.7109375"/>
    <col min="7670" max="7670" customWidth="1" width="10.7109375"/>
    <col min="7671" max="7671" customWidth="1" width="10"/>
    <col min="7672" max="7672" customWidth="1" width="2.7109375"/>
    <col min="7673" max="7673" customWidth="1" width="10"/>
    <col min="7674" max="7674" customWidth="1" width="10"/>
    <col min="7675" max="7675" customWidth="1" width="2.42578125"/>
    <col min="7676" max="7676" customWidth="1" width="11.42578125"/>
    <col min="7677" max="7677" customWidth="1" width="33"/>
    <col min="7678" max="7678" customWidth="1" width="5"/>
    <col min="7679" max="7679" customWidth="1" width="12.28515625"/>
    <col min="7680" max="7680" customWidth="1" width="5"/>
    <col min="7681" max="7681" customWidth="1" width="5.140625"/>
    <col min="7682" max="7682" customWidth="1" width="21.5703125"/>
    <col min="7683" max="7683" customWidth="1" width="5.140625"/>
    <col min="7684" max="7684" customWidth="1" width="23.7109375"/>
    <col min="7685" max="7685" customWidth="1" width="5.140625"/>
    <col min="7686" max="7686" customWidth="1" width="29.28515625"/>
    <col min="7687" max="7687" customWidth="1" width="5.140625"/>
    <col min="7688" max="7688" customWidth="1" width="21.140625"/>
    <col min="7689" max="7689" customWidth="1" width="5.140625"/>
    <col min="7690" max="7690" customWidth="1" width="3.7109375"/>
    <col min="7691" max="7691" customWidth="1" width="10.7109375"/>
    <col min="7692" max="7692" customWidth="1" width="2.28515625"/>
    <col min="7693" max="7693" customWidth="1" width="10.28515625"/>
    <col min="7694" max="7694" customWidth="1" width="1.85546875"/>
    <col min="7695" max="7695" customWidth="1" width="11.42578125"/>
    <col min="7696" max="7696" customWidth="1" width="2.28515625"/>
    <col min="7697" max="7697" customWidth="1" width="11.42578125"/>
    <col min="7698" max="7698" customWidth="1" width="3.42578125"/>
    <col min="7699" max="7699" customWidth="1" width="3.42578125"/>
    <col min="7700" max="7700" customWidth="1" width="2.85546875"/>
    <col min="7701" max="7701" customWidth="1" width="11.5703125"/>
    <col min="7702" max="7702" customWidth="1" width="2.140625"/>
    <col min="7703" max="7703" customWidth="1" width="11.42578125"/>
    <col min="7704" max="7704" customWidth="1" width="1.42578125"/>
    <col min="7705" max="7705" customWidth="1" width="11.42578125"/>
    <col min="7706" max="7706" customWidth="1" width="2"/>
    <col min="7707" max="7707" customWidth="1" width="11.42578125"/>
    <col min="7708" max="7708" customWidth="1" width="2.85546875"/>
    <col min="7709" max="7709" customWidth="1" width="3.1406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2.7109375"/>
    <col min="7922" max="7922" customWidth="1" width="10.5703125"/>
    <col min="7923" max="7923" customWidth="1" width="13.7109375"/>
    <col min="7924" max="7924" customWidth="1" width="16.5703125"/>
    <col min="7925" max="7925" customWidth="1" width="17.7109375"/>
    <col min="7926" max="7926" customWidth="1" width="10.7109375"/>
    <col min="7927" max="7927" customWidth="1" width="10"/>
    <col min="7928" max="7928" customWidth="1" width="2.7109375"/>
    <col min="7929" max="7929" customWidth="1" width="10"/>
    <col min="7930" max="7930" customWidth="1" width="10"/>
    <col min="7931" max="7931" customWidth="1" width="2.42578125"/>
    <col min="7932" max="7932" customWidth="1" width="11.42578125"/>
    <col min="7933" max="7933" customWidth="1" width="33"/>
    <col min="7934" max="7934" customWidth="1" width="5"/>
    <col min="7935" max="7935" customWidth="1" width="12.28515625"/>
    <col min="7936" max="7936" customWidth="1" width="5"/>
    <col min="7937" max="7937" customWidth="1" width="5.140625"/>
    <col min="7938" max="7938" customWidth="1" width="21.5703125"/>
    <col min="7939" max="7939" customWidth="1" width="5.140625"/>
    <col min="7940" max="7940" customWidth="1" width="23.7109375"/>
    <col min="7941" max="7941" customWidth="1" width="5.140625"/>
    <col min="7942" max="7942" customWidth="1" width="29.28515625"/>
    <col min="7943" max="7943" customWidth="1" width="5.140625"/>
    <col min="7944" max="7944" customWidth="1" width="21.140625"/>
    <col min="7945" max="7945" customWidth="1" width="5.140625"/>
    <col min="7946" max="7946" customWidth="1" width="3.7109375"/>
    <col min="7947" max="7947" customWidth="1" width="10.7109375"/>
    <col min="7948" max="7948" customWidth="1" width="2.28515625"/>
    <col min="7949" max="7949" customWidth="1" width="10.28515625"/>
    <col min="7950" max="7950" customWidth="1" width="1.85546875"/>
    <col min="7951" max="7951" customWidth="1" width="11.42578125"/>
    <col min="7952" max="7952" customWidth="1" width="2.28515625"/>
    <col min="7953" max="7953" customWidth="1" width="11.42578125"/>
    <col min="7954" max="7954" customWidth="1" width="3.42578125"/>
    <col min="7955" max="7955" customWidth="1" width="3.42578125"/>
    <col min="7956" max="7956" customWidth="1" width="2.85546875"/>
    <col min="7957" max="7957" customWidth="1" width="11.5703125"/>
    <col min="7958" max="7958" customWidth="1" width="2.140625"/>
    <col min="7959" max="7959" customWidth="1" width="11.42578125"/>
    <col min="7960" max="7960" customWidth="1" width="1.42578125"/>
    <col min="7961" max="7961" customWidth="1" width="11.42578125"/>
    <col min="7962" max="7962" customWidth="1" width="2"/>
    <col min="7963" max="7963" customWidth="1" width="11.42578125"/>
    <col min="7964" max="7964" customWidth="1" width="2.85546875"/>
    <col min="7965" max="7965" customWidth="1" width="3.1406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2.7109375"/>
    <col min="8178" max="8178" customWidth="1" width="10.5703125"/>
    <col min="8179" max="8179" customWidth="1" width="13.7109375"/>
    <col min="8180" max="8180" customWidth="1" width="16.5703125"/>
    <col min="8181" max="8181" customWidth="1" width="17.7109375"/>
    <col min="8182" max="8182" customWidth="1" width="10.7109375"/>
    <col min="8183" max="8183" customWidth="1" width="10"/>
    <col min="8184" max="8184" customWidth="1" width="2.7109375"/>
    <col min="8185" max="8185" customWidth="1" width="10"/>
    <col min="8186" max="8186" customWidth="1" width="10"/>
    <col min="8187" max="8187" customWidth="1" width="2.42578125"/>
    <col min="8188" max="8188" customWidth="1" width="11.42578125"/>
    <col min="8189" max="8189" customWidth="1" width="33"/>
    <col min="8190" max="8190" customWidth="1" width="5"/>
    <col min="8191" max="8191" customWidth="1" width="12.28515625"/>
    <col min="8192" max="8192" customWidth="1" width="5"/>
    <col min="8193" max="8193" customWidth="1" width="5.140625"/>
    <col min="8194" max="8194" customWidth="1" width="21.5703125"/>
    <col min="8195" max="8195" customWidth="1" width="5.140625"/>
    <col min="8196" max="8196" customWidth="1" width="23.7109375"/>
    <col min="8197" max="8197" customWidth="1" width="5.140625"/>
    <col min="8198" max="8198" customWidth="1" width="29.28515625"/>
    <col min="8199" max="8199" customWidth="1" width="5.140625"/>
    <col min="8200" max="8200" customWidth="1" width="21.140625"/>
    <col min="8201" max="8201" customWidth="1" width="5.140625"/>
    <col min="8202" max="8202" customWidth="1" width="3.7109375"/>
    <col min="8203" max="8203" customWidth="1" width="10.7109375"/>
    <col min="8204" max="8204" customWidth="1" width="2.28515625"/>
    <col min="8205" max="8205" customWidth="1" width="10.28515625"/>
    <col min="8206" max="8206" customWidth="1" width="1.85546875"/>
    <col min="8207" max="8207" customWidth="1" width="11.42578125"/>
    <col min="8208" max="8208" customWidth="1" width="2.28515625"/>
    <col min="8209" max="8209" customWidth="1" width="11.42578125"/>
    <col min="8210" max="8210" customWidth="1" width="3.42578125"/>
    <col min="8211" max="8211" customWidth="1" width="3.42578125"/>
    <col min="8212" max="8212" customWidth="1" width="2.85546875"/>
    <col min="8213" max="8213" customWidth="1" width="11.5703125"/>
    <col min="8214" max="8214" customWidth="1" width="2.140625"/>
    <col min="8215" max="8215" customWidth="1" width="11.42578125"/>
    <col min="8216" max="8216" customWidth="1" width="1.42578125"/>
    <col min="8217" max="8217" customWidth="1" width="11.42578125"/>
    <col min="8218" max="8218" customWidth="1" width="2"/>
    <col min="8219" max="8219" customWidth="1" width="11.42578125"/>
    <col min="8220" max="8220" customWidth="1" width="2.85546875"/>
    <col min="8221" max="8221" customWidth="1" width="3.1406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2.7109375"/>
    <col min="8434" max="8434" customWidth="1" width="10.5703125"/>
    <col min="8435" max="8435" customWidth="1" width="13.7109375"/>
    <col min="8436" max="8436" customWidth="1" width="16.5703125"/>
    <col min="8437" max="8437" customWidth="1" width="17.7109375"/>
    <col min="8438" max="8438" customWidth="1" width="10.7109375"/>
    <col min="8439" max="8439" customWidth="1" width="10"/>
    <col min="8440" max="8440" customWidth="1" width="2.7109375"/>
    <col min="8441" max="8441" customWidth="1" width="10"/>
    <col min="8442" max="8442" customWidth="1" width="10"/>
    <col min="8443" max="8443" customWidth="1" width="2.42578125"/>
    <col min="8444" max="8444" customWidth="1" width="11.42578125"/>
    <col min="8445" max="8445" customWidth="1" width="33"/>
    <col min="8446" max="8446" customWidth="1" width="5"/>
    <col min="8447" max="8447" customWidth="1" width="12.28515625"/>
    <col min="8448" max="8448" customWidth="1" width="5"/>
    <col min="8449" max="8449" customWidth="1" width="5.140625"/>
    <col min="8450" max="8450" customWidth="1" width="21.5703125"/>
    <col min="8451" max="8451" customWidth="1" width="5.140625"/>
    <col min="8452" max="8452" customWidth="1" width="23.7109375"/>
    <col min="8453" max="8453" customWidth="1" width="5.140625"/>
    <col min="8454" max="8454" customWidth="1" width="29.28515625"/>
    <col min="8455" max="8455" customWidth="1" width="5.140625"/>
    <col min="8456" max="8456" customWidth="1" width="21.140625"/>
    <col min="8457" max="8457" customWidth="1" width="5.140625"/>
    <col min="8458" max="8458" customWidth="1" width="3.7109375"/>
    <col min="8459" max="8459" customWidth="1" width="10.7109375"/>
    <col min="8460" max="8460" customWidth="1" width="2.28515625"/>
    <col min="8461" max="8461" customWidth="1" width="10.28515625"/>
    <col min="8462" max="8462" customWidth="1" width="1.85546875"/>
    <col min="8463" max="8463" customWidth="1" width="11.42578125"/>
    <col min="8464" max="8464" customWidth="1" width="2.28515625"/>
    <col min="8465" max="8465" customWidth="1" width="11.42578125"/>
    <col min="8466" max="8466" customWidth="1" width="3.42578125"/>
    <col min="8467" max="8467" customWidth="1" width="3.42578125"/>
    <col min="8468" max="8468" customWidth="1" width="2.85546875"/>
    <col min="8469" max="8469" customWidth="1" width="11.5703125"/>
    <col min="8470" max="8470" customWidth="1" width="2.140625"/>
    <col min="8471" max="8471" customWidth="1" width="11.42578125"/>
    <col min="8472" max="8472" customWidth="1" width="1.42578125"/>
    <col min="8473" max="8473" customWidth="1" width="11.42578125"/>
    <col min="8474" max="8474" customWidth="1" width="2"/>
    <col min="8475" max="8475" customWidth="1" width="11.42578125"/>
    <col min="8476" max="8476" customWidth="1" width="2.85546875"/>
    <col min="8477" max="8477" customWidth="1" width="3.1406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2.7109375"/>
    <col min="8690" max="8690" customWidth="1" width="10.5703125"/>
    <col min="8691" max="8691" customWidth="1" width="13.7109375"/>
    <col min="8692" max="8692" customWidth="1" width="16.5703125"/>
    <col min="8693" max="8693" customWidth="1" width="17.7109375"/>
    <col min="8694" max="8694" customWidth="1" width="10.7109375"/>
    <col min="8695" max="8695" customWidth="1" width="10"/>
    <col min="8696" max="8696" customWidth="1" width="2.7109375"/>
    <col min="8697" max="8697" customWidth="1" width="10"/>
    <col min="8698" max="8698" customWidth="1" width="10"/>
    <col min="8699" max="8699" customWidth="1" width="2.42578125"/>
    <col min="8700" max="8700" customWidth="1" width="11.42578125"/>
    <col min="8701" max="8701" customWidth="1" width="33"/>
    <col min="8702" max="8702" customWidth="1" width="5"/>
    <col min="8703" max="8703" customWidth="1" width="12.28515625"/>
    <col min="8704" max="8704" customWidth="1" width="5"/>
    <col min="8705" max="8705" customWidth="1" width="5.140625"/>
    <col min="8706" max="8706" customWidth="1" width="21.5703125"/>
    <col min="8707" max="8707" customWidth="1" width="5.140625"/>
    <col min="8708" max="8708" customWidth="1" width="23.7109375"/>
    <col min="8709" max="8709" customWidth="1" width="5.140625"/>
    <col min="8710" max="8710" customWidth="1" width="29.28515625"/>
    <col min="8711" max="8711" customWidth="1" width="5.140625"/>
    <col min="8712" max="8712" customWidth="1" width="21.140625"/>
    <col min="8713" max="8713" customWidth="1" width="5.140625"/>
    <col min="8714" max="8714" customWidth="1" width="3.7109375"/>
    <col min="8715" max="8715" customWidth="1" width="10.7109375"/>
    <col min="8716" max="8716" customWidth="1" width="2.28515625"/>
    <col min="8717" max="8717" customWidth="1" width="10.28515625"/>
    <col min="8718" max="8718" customWidth="1" width="1.85546875"/>
    <col min="8719" max="8719" customWidth="1" width="11.42578125"/>
    <col min="8720" max="8720" customWidth="1" width="2.28515625"/>
    <col min="8721" max="8721" customWidth="1" width="11.42578125"/>
    <col min="8722" max="8722" customWidth="1" width="3.42578125"/>
    <col min="8723" max="8723" customWidth="1" width="3.42578125"/>
    <col min="8724" max="8724" customWidth="1" width="2.85546875"/>
    <col min="8725" max="8725" customWidth="1" width="11.5703125"/>
    <col min="8726" max="8726" customWidth="1" width="2.140625"/>
    <col min="8727" max="8727" customWidth="1" width="11.42578125"/>
    <col min="8728" max="8728" customWidth="1" width="1.42578125"/>
    <col min="8729" max="8729" customWidth="1" width="11.42578125"/>
    <col min="8730" max="8730" customWidth="1" width="2"/>
    <col min="8731" max="8731" customWidth="1" width="11.42578125"/>
    <col min="8732" max="8732" customWidth="1" width="2.85546875"/>
    <col min="8733" max="8733" customWidth="1" width="3.1406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2.7109375"/>
    <col min="8946" max="8946" customWidth="1" width="10.5703125"/>
    <col min="8947" max="8947" customWidth="1" width="13.7109375"/>
    <col min="8948" max="8948" customWidth="1" width="16.5703125"/>
    <col min="8949" max="8949" customWidth="1" width="17.7109375"/>
    <col min="8950" max="8950" customWidth="1" width="10.7109375"/>
    <col min="8951" max="8951" customWidth="1" width="10"/>
    <col min="8952" max="8952" customWidth="1" width="2.7109375"/>
    <col min="8953" max="8953" customWidth="1" width="10"/>
    <col min="8954" max="8954" customWidth="1" width="10"/>
    <col min="8955" max="8955" customWidth="1" width="2.42578125"/>
    <col min="8956" max="8956" customWidth="1" width="11.42578125"/>
    <col min="8957" max="8957" customWidth="1" width="33"/>
    <col min="8958" max="8958" customWidth="1" width="5"/>
    <col min="8959" max="8959" customWidth="1" width="12.28515625"/>
    <col min="8960" max="8960" customWidth="1" width="5"/>
    <col min="8961" max="8961" customWidth="1" width="5.140625"/>
    <col min="8962" max="8962" customWidth="1" width="21.5703125"/>
    <col min="8963" max="8963" customWidth="1" width="5.140625"/>
    <col min="8964" max="8964" customWidth="1" width="23.7109375"/>
    <col min="8965" max="8965" customWidth="1" width="5.140625"/>
    <col min="8966" max="8966" customWidth="1" width="29.28515625"/>
    <col min="8967" max="8967" customWidth="1" width="5.140625"/>
    <col min="8968" max="8968" customWidth="1" width="21.140625"/>
    <col min="8969" max="8969" customWidth="1" width="5.140625"/>
    <col min="8970" max="8970" customWidth="1" width="3.7109375"/>
    <col min="8971" max="8971" customWidth="1" width="10.7109375"/>
    <col min="8972" max="8972" customWidth="1" width="2.28515625"/>
    <col min="8973" max="8973" customWidth="1" width="10.28515625"/>
    <col min="8974" max="8974" customWidth="1" width="1.85546875"/>
    <col min="8975" max="8975" customWidth="1" width="11.42578125"/>
    <col min="8976" max="8976" customWidth="1" width="2.28515625"/>
    <col min="8977" max="8977" customWidth="1" width="11.42578125"/>
    <col min="8978" max="8978" customWidth="1" width="3.42578125"/>
    <col min="8979" max="8979" customWidth="1" width="3.42578125"/>
    <col min="8980" max="8980" customWidth="1" width="2.85546875"/>
    <col min="8981" max="8981" customWidth="1" width="11.5703125"/>
    <col min="8982" max="8982" customWidth="1" width="2.140625"/>
    <col min="8983" max="8983" customWidth="1" width="11.42578125"/>
    <col min="8984" max="8984" customWidth="1" width="1.42578125"/>
    <col min="8985" max="8985" customWidth="1" width="11.42578125"/>
    <col min="8986" max="8986" customWidth="1" width="2"/>
    <col min="8987" max="8987" customWidth="1" width="11.42578125"/>
    <col min="8988" max="8988" customWidth="1" width="2.85546875"/>
    <col min="8989" max="8989" customWidth="1" width="3.1406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2.7109375"/>
    <col min="9202" max="9202" customWidth="1" width="10.5703125"/>
    <col min="9203" max="9203" customWidth="1" width="13.7109375"/>
    <col min="9204" max="9204" customWidth="1" width="16.5703125"/>
    <col min="9205" max="9205" customWidth="1" width="17.7109375"/>
    <col min="9206" max="9206" customWidth="1" width="10.7109375"/>
    <col min="9207" max="9207" customWidth="1" width="10"/>
    <col min="9208" max="9208" customWidth="1" width="2.7109375"/>
    <col min="9209" max="9209" customWidth="1" width="10"/>
    <col min="9210" max="9210" customWidth="1" width="10"/>
    <col min="9211" max="9211" customWidth="1" width="2.42578125"/>
    <col min="9212" max="9212" customWidth="1" width="11.42578125"/>
    <col min="9213" max="9213" customWidth="1" width="33"/>
    <col min="9214" max="9214" customWidth="1" width="5"/>
    <col min="9215" max="9215" customWidth="1" width="12.28515625"/>
    <col min="9216" max="9216" customWidth="1" width="5"/>
    <col min="9217" max="9217" customWidth="1" width="5.140625"/>
    <col min="9218" max="9218" customWidth="1" width="21.5703125"/>
    <col min="9219" max="9219" customWidth="1" width="5.140625"/>
    <col min="9220" max="9220" customWidth="1" width="23.7109375"/>
    <col min="9221" max="9221" customWidth="1" width="5.140625"/>
    <col min="9222" max="9222" customWidth="1" width="29.28515625"/>
    <col min="9223" max="9223" customWidth="1" width="5.140625"/>
    <col min="9224" max="9224" customWidth="1" width="21.140625"/>
    <col min="9225" max="9225" customWidth="1" width="5.140625"/>
    <col min="9226" max="9226" customWidth="1" width="3.7109375"/>
    <col min="9227" max="9227" customWidth="1" width="10.7109375"/>
    <col min="9228" max="9228" customWidth="1" width="2.28515625"/>
    <col min="9229" max="9229" customWidth="1" width="10.28515625"/>
    <col min="9230" max="9230" customWidth="1" width="1.85546875"/>
    <col min="9231" max="9231" customWidth="1" width="11.42578125"/>
    <col min="9232" max="9232" customWidth="1" width="2.28515625"/>
    <col min="9233" max="9233" customWidth="1" width="11.42578125"/>
    <col min="9234" max="9234" customWidth="1" width="3.42578125"/>
    <col min="9235" max="9235" customWidth="1" width="3.42578125"/>
    <col min="9236" max="9236" customWidth="1" width="2.85546875"/>
    <col min="9237" max="9237" customWidth="1" width="11.5703125"/>
    <col min="9238" max="9238" customWidth="1" width="2.140625"/>
    <col min="9239" max="9239" customWidth="1" width="11.42578125"/>
    <col min="9240" max="9240" customWidth="1" width="1.42578125"/>
    <col min="9241" max="9241" customWidth="1" width="11.42578125"/>
    <col min="9242" max="9242" customWidth="1" width="2"/>
    <col min="9243" max="9243" customWidth="1" width="11.42578125"/>
    <col min="9244" max="9244" customWidth="1" width="2.85546875"/>
    <col min="9245" max="9245" customWidth="1" width="3.1406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2.7109375"/>
    <col min="9458" max="9458" customWidth="1" width="10.5703125"/>
    <col min="9459" max="9459" customWidth="1" width="13.7109375"/>
    <col min="9460" max="9460" customWidth="1" width="16.5703125"/>
    <col min="9461" max="9461" customWidth="1" width="17.7109375"/>
    <col min="9462" max="9462" customWidth="1" width="10.7109375"/>
    <col min="9463" max="9463" customWidth="1" width="10"/>
    <col min="9464" max="9464" customWidth="1" width="2.7109375"/>
    <col min="9465" max="9465" customWidth="1" width="10"/>
    <col min="9466" max="9466" customWidth="1" width="10"/>
    <col min="9467" max="9467" customWidth="1" width="2.42578125"/>
    <col min="9468" max="9468" customWidth="1" width="11.42578125"/>
    <col min="9469" max="9469" customWidth="1" width="33"/>
    <col min="9470" max="9470" customWidth="1" width="5"/>
    <col min="9471" max="9471" customWidth="1" width="12.28515625"/>
    <col min="9472" max="9472" customWidth="1" width="5"/>
    <col min="9473" max="9473" customWidth="1" width="5.140625"/>
    <col min="9474" max="9474" customWidth="1" width="21.5703125"/>
    <col min="9475" max="9475" customWidth="1" width="5.140625"/>
    <col min="9476" max="9476" customWidth="1" width="23.7109375"/>
    <col min="9477" max="9477" customWidth="1" width="5.140625"/>
    <col min="9478" max="9478" customWidth="1" width="29.28515625"/>
    <col min="9479" max="9479" customWidth="1" width="5.140625"/>
    <col min="9480" max="9480" customWidth="1" width="21.140625"/>
    <col min="9481" max="9481" customWidth="1" width="5.140625"/>
    <col min="9482" max="9482" customWidth="1" width="3.7109375"/>
    <col min="9483" max="9483" customWidth="1" width="10.7109375"/>
    <col min="9484" max="9484" customWidth="1" width="2.28515625"/>
    <col min="9485" max="9485" customWidth="1" width="10.28515625"/>
    <col min="9486" max="9486" customWidth="1" width="1.85546875"/>
    <col min="9487" max="9487" customWidth="1" width="11.42578125"/>
    <col min="9488" max="9488" customWidth="1" width="2.28515625"/>
    <col min="9489" max="9489" customWidth="1" width="11.42578125"/>
    <col min="9490" max="9490" customWidth="1" width="3.42578125"/>
    <col min="9491" max="9491" customWidth="1" width="3.42578125"/>
    <col min="9492" max="9492" customWidth="1" width="2.85546875"/>
    <col min="9493" max="9493" customWidth="1" width="11.5703125"/>
    <col min="9494" max="9494" customWidth="1" width="2.140625"/>
    <col min="9495" max="9495" customWidth="1" width="11.42578125"/>
    <col min="9496" max="9496" customWidth="1" width="1.42578125"/>
    <col min="9497" max="9497" customWidth="1" width="11.42578125"/>
    <col min="9498" max="9498" customWidth="1" width="2"/>
    <col min="9499" max="9499" customWidth="1" width="11.42578125"/>
    <col min="9500" max="9500" customWidth="1" width="2.85546875"/>
    <col min="9501" max="9501" customWidth="1" width="3.1406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2.7109375"/>
    <col min="9714" max="9714" customWidth="1" width="10.5703125"/>
    <col min="9715" max="9715" customWidth="1" width="13.7109375"/>
    <col min="9716" max="9716" customWidth="1" width="16.5703125"/>
    <col min="9717" max="9717" customWidth="1" width="17.7109375"/>
    <col min="9718" max="9718" customWidth="1" width="10.7109375"/>
    <col min="9719" max="9719" customWidth="1" width="10"/>
    <col min="9720" max="9720" customWidth="1" width="2.7109375"/>
    <col min="9721" max="9721" customWidth="1" width="10"/>
    <col min="9722" max="9722" customWidth="1" width="10"/>
    <col min="9723" max="9723" customWidth="1" width="2.42578125"/>
    <col min="9724" max="9724" customWidth="1" width="11.42578125"/>
    <col min="9725" max="9725" customWidth="1" width="33"/>
    <col min="9726" max="9726" customWidth="1" width="5"/>
    <col min="9727" max="9727" customWidth="1" width="12.28515625"/>
    <col min="9728" max="9728" customWidth="1" width="5"/>
    <col min="9729" max="9729" customWidth="1" width="5.140625"/>
    <col min="9730" max="9730" customWidth="1" width="21.5703125"/>
    <col min="9731" max="9731" customWidth="1" width="5.140625"/>
    <col min="9732" max="9732" customWidth="1" width="23.7109375"/>
    <col min="9733" max="9733" customWidth="1" width="5.140625"/>
    <col min="9734" max="9734" customWidth="1" width="29.28515625"/>
    <col min="9735" max="9735" customWidth="1" width="5.140625"/>
    <col min="9736" max="9736" customWidth="1" width="21.140625"/>
    <col min="9737" max="9737" customWidth="1" width="5.140625"/>
    <col min="9738" max="9738" customWidth="1" width="3.7109375"/>
    <col min="9739" max="9739" customWidth="1" width="10.7109375"/>
    <col min="9740" max="9740" customWidth="1" width="2.28515625"/>
    <col min="9741" max="9741" customWidth="1" width="10.28515625"/>
    <col min="9742" max="9742" customWidth="1" width="1.85546875"/>
    <col min="9743" max="9743" customWidth="1" width="11.42578125"/>
    <col min="9744" max="9744" customWidth="1" width="2.28515625"/>
    <col min="9745" max="9745" customWidth="1" width="11.42578125"/>
    <col min="9746" max="9746" customWidth="1" width="3.42578125"/>
    <col min="9747" max="9747" customWidth="1" width="3.42578125"/>
    <col min="9748" max="9748" customWidth="1" width="2.85546875"/>
    <col min="9749" max="9749" customWidth="1" width="11.5703125"/>
    <col min="9750" max="9750" customWidth="1" width="2.140625"/>
    <col min="9751" max="9751" customWidth="1" width="11.42578125"/>
    <col min="9752" max="9752" customWidth="1" width="1.42578125"/>
    <col min="9753" max="9753" customWidth="1" width="11.42578125"/>
    <col min="9754" max="9754" customWidth="1" width="2"/>
    <col min="9755" max="9755" customWidth="1" width="11.42578125"/>
    <col min="9756" max="9756" customWidth="1" width="2.85546875"/>
    <col min="9757" max="9757" customWidth="1" width="3.1406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2.7109375"/>
    <col min="9970" max="9970" customWidth="1" width="10.5703125"/>
    <col min="9971" max="9971" customWidth="1" width="13.7109375"/>
    <col min="9972" max="9972" customWidth="1" width="16.5703125"/>
    <col min="9973" max="9973" customWidth="1" width="17.7109375"/>
    <col min="9974" max="9974" customWidth="1" width="10.7109375"/>
    <col min="9975" max="9975" customWidth="1" width="10"/>
    <col min="9976" max="9976" customWidth="1" width="2.7109375"/>
    <col min="9977" max="9977" customWidth="1" width="10"/>
    <col min="9978" max="9978" customWidth="1" width="10"/>
    <col min="9979" max="9979" customWidth="1" width="2.42578125"/>
    <col min="9980" max="9980" customWidth="1" width="11.42578125"/>
    <col min="9981" max="9981" customWidth="1" width="33"/>
    <col min="9982" max="9982" customWidth="1" width="5"/>
    <col min="9983" max="9983" customWidth="1" width="12.28515625"/>
    <col min="9984" max="9984" customWidth="1" width="5"/>
    <col min="9985" max="9985" customWidth="1" width="5.140625"/>
    <col min="9986" max="9986" customWidth="1" width="21.5703125"/>
    <col min="9987" max="9987" customWidth="1" width="5.140625"/>
    <col min="9988" max="9988" customWidth="1" width="23.7109375"/>
    <col min="9989" max="9989" customWidth="1" width="5.140625"/>
    <col min="9990" max="9990" customWidth="1" width="29.28515625"/>
    <col min="9991" max="9991" customWidth="1" width="5.140625"/>
    <col min="9992" max="9992" customWidth="1" width="21.140625"/>
    <col min="9993" max="9993" customWidth="1" width="5.140625"/>
    <col min="9994" max="9994" customWidth="1" width="3.7109375"/>
    <col min="9995" max="9995" customWidth="1" width="10.7109375"/>
    <col min="9996" max="9996" customWidth="1" width="2.28515625"/>
    <col min="9997" max="9997" customWidth="1" width="10.28515625"/>
    <col min="9998" max="9998" customWidth="1" width="1.85546875"/>
    <col min="9999" max="9999" customWidth="1" width="11.42578125"/>
    <col min="10000" max="10000" customWidth="1" width="2.28515625"/>
    <col min="10001" max="10001" customWidth="1" width="11.42578125"/>
    <col min="10002" max="10002" customWidth="1" width="3.42578125"/>
    <col min="10003" max="10003" customWidth="1" width="3.42578125"/>
    <col min="10004" max="10004" customWidth="1" width="2.85546875"/>
    <col min="10005" max="10005" customWidth="1" width="11.5703125"/>
    <col min="10006" max="10006" customWidth="1" width="2.140625"/>
    <col min="10007" max="10007" customWidth="1" width="11.42578125"/>
    <col min="10008" max="10008" customWidth="1" width="1.42578125"/>
    <col min="10009" max="10009" customWidth="1" width="11.42578125"/>
    <col min="10010" max="10010" customWidth="1" width="2"/>
    <col min="10011" max="10011" customWidth="1" width="11.42578125"/>
    <col min="10012" max="10012" customWidth="1" width="2.85546875"/>
    <col min="10013" max="10013" customWidth="1" width="3.1406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2.7109375"/>
    <col min="10226" max="10226" customWidth="1" width="10.5703125"/>
    <col min="10227" max="10227" customWidth="1" width="13.7109375"/>
    <col min="10228" max="10228" customWidth="1" width="16.5703125"/>
    <col min="10229" max="10229" customWidth="1" width="17.7109375"/>
    <col min="10230" max="10230" customWidth="1" width="10.7109375"/>
    <col min="10231" max="10231" customWidth="1" width="10"/>
    <col min="10232" max="10232" customWidth="1" width="2.7109375"/>
    <col min="10233" max="10233" customWidth="1" width="10"/>
    <col min="10234" max="10234" customWidth="1" width="10"/>
    <col min="10235" max="10235" customWidth="1" width="2.42578125"/>
    <col min="10236" max="10236" customWidth="1" width="11.42578125"/>
    <col min="10237" max="10237" customWidth="1" width="33"/>
    <col min="10238" max="10238" customWidth="1" width="5"/>
    <col min="10239" max="10239" customWidth="1" width="12.28515625"/>
    <col min="10240" max="10240" customWidth="1" width="5"/>
    <col min="10241" max="10241" customWidth="1" width="5.140625"/>
    <col min="10242" max="10242" customWidth="1" width="21.5703125"/>
    <col min="10243" max="10243" customWidth="1" width="5.140625"/>
    <col min="10244" max="10244" customWidth="1" width="23.7109375"/>
    <col min="10245" max="10245" customWidth="1" width="5.140625"/>
    <col min="10246" max="10246" customWidth="1" width="29.28515625"/>
    <col min="10247" max="10247" customWidth="1" width="5.140625"/>
    <col min="10248" max="10248" customWidth="1" width="21.140625"/>
    <col min="10249" max="10249" customWidth="1" width="5.140625"/>
    <col min="10250" max="10250" customWidth="1" width="3.7109375"/>
    <col min="10251" max="10251" customWidth="1" width="10.7109375"/>
    <col min="10252" max="10252" customWidth="1" width="2.28515625"/>
    <col min="10253" max="10253" customWidth="1" width="10.28515625"/>
    <col min="10254" max="10254" customWidth="1" width="1.85546875"/>
    <col min="10255" max="10255" customWidth="1" width="11.42578125"/>
    <col min="10256" max="10256" customWidth="1" width="2.28515625"/>
    <col min="10257" max="10257" customWidth="1" width="11.42578125"/>
    <col min="10258" max="10258" customWidth="1" width="3.42578125"/>
    <col min="10259" max="10259" customWidth="1" width="3.42578125"/>
    <col min="10260" max="10260" customWidth="1" width="2.85546875"/>
    <col min="10261" max="10261" customWidth="1" width="11.5703125"/>
    <col min="10262" max="10262" customWidth="1" width="2.140625"/>
    <col min="10263" max="10263" customWidth="1" width="11.42578125"/>
    <col min="10264" max="10264" customWidth="1" width="1.42578125"/>
    <col min="10265" max="10265" customWidth="1" width="11.42578125"/>
    <col min="10266" max="10266" customWidth="1" width="2"/>
    <col min="10267" max="10267" customWidth="1" width="11.42578125"/>
    <col min="10268" max="10268" customWidth="1" width="2.85546875"/>
    <col min="10269" max="10269" customWidth="1" width="3.1406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2.7109375"/>
    <col min="10482" max="10482" customWidth="1" width="10.5703125"/>
    <col min="10483" max="10483" customWidth="1" width="13.7109375"/>
    <col min="10484" max="10484" customWidth="1" width="16.5703125"/>
    <col min="10485" max="10485" customWidth="1" width="17.7109375"/>
    <col min="10486" max="10486" customWidth="1" width="10.7109375"/>
    <col min="10487" max="10487" customWidth="1" width="10"/>
    <col min="10488" max="10488" customWidth="1" width="2.7109375"/>
    <col min="10489" max="10489" customWidth="1" width="10"/>
    <col min="10490" max="10490" customWidth="1" width="10"/>
    <col min="10491" max="10491" customWidth="1" width="2.42578125"/>
    <col min="10492" max="10492" customWidth="1" width="11.42578125"/>
    <col min="10493" max="10493" customWidth="1" width="33"/>
    <col min="10494" max="10494" customWidth="1" width="5"/>
    <col min="10495" max="10495" customWidth="1" width="12.28515625"/>
    <col min="10496" max="10496" customWidth="1" width="5"/>
    <col min="10497" max="10497" customWidth="1" width="5.140625"/>
    <col min="10498" max="10498" customWidth="1" width="21.5703125"/>
    <col min="10499" max="10499" customWidth="1" width="5.140625"/>
    <col min="10500" max="10500" customWidth="1" width="23.7109375"/>
    <col min="10501" max="10501" customWidth="1" width="5.140625"/>
    <col min="10502" max="10502" customWidth="1" width="29.28515625"/>
    <col min="10503" max="10503" customWidth="1" width="5.140625"/>
    <col min="10504" max="10504" customWidth="1" width="21.140625"/>
    <col min="10505" max="10505" customWidth="1" width="5.140625"/>
    <col min="10506" max="10506" customWidth="1" width="3.7109375"/>
    <col min="10507" max="10507" customWidth="1" width="10.7109375"/>
    <col min="10508" max="10508" customWidth="1" width="2.28515625"/>
    <col min="10509" max="10509" customWidth="1" width="10.28515625"/>
    <col min="10510" max="10510" customWidth="1" width="1.85546875"/>
    <col min="10511" max="10511" customWidth="1" width="11.42578125"/>
    <col min="10512" max="10512" customWidth="1" width="2.28515625"/>
    <col min="10513" max="10513" customWidth="1" width="11.42578125"/>
    <col min="10514" max="10514" customWidth="1" width="3.42578125"/>
    <col min="10515" max="10515" customWidth="1" width="3.42578125"/>
    <col min="10516" max="10516" customWidth="1" width="2.85546875"/>
    <col min="10517" max="10517" customWidth="1" width="11.5703125"/>
    <col min="10518" max="10518" customWidth="1" width="2.140625"/>
    <col min="10519" max="10519" customWidth="1" width="11.42578125"/>
    <col min="10520" max="10520" customWidth="1" width="1.42578125"/>
    <col min="10521" max="10521" customWidth="1" width="11.42578125"/>
    <col min="10522" max="10522" customWidth="1" width="2"/>
    <col min="10523" max="10523" customWidth="1" width="11.42578125"/>
    <col min="10524" max="10524" customWidth="1" width="2.85546875"/>
    <col min="10525" max="10525" customWidth="1" width="3.1406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2.7109375"/>
    <col min="10738" max="10738" customWidth="1" width="10.5703125"/>
    <col min="10739" max="10739" customWidth="1" width="13.7109375"/>
    <col min="10740" max="10740" customWidth="1" width="16.5703125"/>
    <col min="10741" max="10741" customWidth="1" width="17.7109375"/>
    <col min="10742" max="10742" customWidth="1" width="10.7109375"/>
    <col min="10743" max="10743" customWidth="1" width="10"/>
    <col min="10744" max="10744" customWidth="1" width="2.7109375"/>
    <col min="10745" max="10745" customWidth="1" width="10"/>
    <col min="10746" max="10746" customWidth="1" width="10"/>
    <col min="10747" max="10747" customWidth="1" width="2.42578125"/>
    <col min="10748" max="10748" customWidth="1" width="11.42578125"/>
    <col min="10749" max="10749" customWidth="1" width="33"/>
    <col min="10750" max="10750" customWidth="1" width="5"/>
    <col min="10751" max="10751" customWidth="1" width="12.28515625"/>
    <col min="10752" max="10752" customWidth="1" width="5"/>
    <col min="10753" max="10753" customWidth="1" width="5.140625"/>
    <col min="10754" max="10754" customWidth="1" width="21.5703125"/>
    <col min="10755" max="10755" customWidth="1" width="5.140625"/>
    <col min="10756" max="10756" customWidth="1" width="23.7109375"/>
    <col min="10757" max="10757" customWidth="1" width="5.140625"/>
    <col min="10758" max="10758" customWidth="1" width="29.28515625"/>
    <col min="10759" max="10759" customWidth="1" width="5.140625"/>
    <col min="10760" max="10760" customWidth="1" width="21.140625"/>
    <col min="10761" max="10761" customWidth="1" width="5.140625"/>
    <col min="10762" max="10762" customWidth="1" width="3.7109375"/>
    <col min="10763" max="10763" customWidth="1" width="10.7109375"/>
    <col min="10764" max="10764" customWidth="1" width="2.28515625"/>
    <col min="10765" max="10765" customWidth="1" width="10.28515625"/>
    <col min="10766" max="10766" customWidth="1" width="1.85546875"/>
    <col min="10767" max="10767" customWidth="1" width="11.42578125"/>
    <col min="10768" max="10768" customWidth="1" width="2.28515625"/>
    <col min="10769" max="10769" customWidth="1" width="11.42578125"/>
    <col min="10770" max="10770" customWidth="1" width="3.42578125"/>
    <col min="10771" max="10771" customWidth="1" width="3.42578125"/>
    <col min="10772" max="10772" customWidth="1" width="2.85546875"/>
    <col min="10773" max="10773" customWidth="1" width="11.5703125"/>
    <col min="10774" max="10774" customWidth="1" width="2.140625"/>
    <col min="10775" max="10775" customWidth="1" width="11.42578125"/>
    <col min="10776" max="10776" customWidth="1" width="1.42578125"/>
    <col min="10777" max="10777" customWidth="1" width="11.42578125"/>
    <col min="10778" max="10778" customWidth="1" width="2"/>
    <col min="10779" max="10779" customWidth="1" width="11.42578125"/>
    <col min="10780" max="10780" customWidth="1" width="2.85546875"/>
    <col min="10781" max="10781" customWidth="1" width="3.1406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2.7109375"/>
    <col min="10994" max="10994" customWidth="1" width="10.5703125"/>
    <col min="10995" max="10995" customWidth="1" width="13.7109375"/>
    <col min="10996" max="10996" customWidth="1" width="16.5703125"/>
    <col min="10997" max="10997" customWidth="1" width="17.7109375"/>
    <col min="10998" max="10998" customWidth="1" width="10.7109375"/>
    <col min="10999" max="10999" customWidth="1" width="10"/>
    <col min="11000" max="11000" customWidth="1" width="2.7109375"/>
    <col min="11001" max="11001" customWidth="1" width="10"/>
    <col min="11002" max="11002" customWidth="1" width="10"/>
    <col min="11003" max="11003" customWidth="1" width="2.42578125"/>
    <col min="11004" max="11004" customWidth="1" width="11.42578125"/>
    <col min="11005" max="11005" customWidth="1" width="33"/>
    <col min="11006" max="11006" customWidth="1" width="5"/>
    <col min="11007" max="11007" customWidth="1" width="12.28515625"/>
    <col min="11008" max="11008" customWidth="1" width="5"/>
    <col min="11009" max="11009" customWidth="1" width="5.140625"/>
    <col min="11010" max="11010" customWidth="1" width="21.5703125"/>
    <col min="11011" max="11011" customWidth="1" width="5.140625"/>
    <col min="11012" max="11012" customWidth="1" width="23.7109375"/>
    <col min="11013" max="11013" customWidth="1" width="5.140625"/>
    <col min="11014" max="11014" customWidth="1" width="29.28515625"/>
    <col min="11015" max="11015" customWidth="1" width="5.140625"/>
    <col min="11016" max="11016" customWidth="1" width="21.140625"/>
    <col min="11017" max="11017" customWidth="1" width="5.140625"/>
    <col min="11018" max="11018" customWidth="1" width="3.7109375"/>
    <col min="11019" max="11019" customWidth="1" width="10.7109375"/>
    <col min="11020" max="11020" customWidth="1" width="2.28515625"/>
    <col min="11021" max="11021" customWidth="1" width="10.28515625"/>
    <col min="11022" max="11022" customWidth="1" width="1.85546875"/>
    <col min="11023" max="11023" customWidth="1" width="11.42578125"/>
    <col min="11024" max="11024" customWidth="1" width="2.28515625"/>
    <col min="11025" max="11025" customWidth="1" width="11.42578125"/>
    <col min="11026" max="11026" customWidth="1" width="3.42578125"/>
    <col min="11027" max="11027" customWidth="1" width="3.42578125"/>
    <col min="11028" max="11028" customWidth="1" width="2.85546875"/>
    <col min="11029" max="11029" customWidth="1" width="11.5703125"/>
    <col min="11030" max="11030" customWidth="1" width="2.140625"/>
    <col min="11031" max="11031" customWidth="1" width="11.42578125"/>
    <col min="11032" max="11032" customWidth="1" width="1.42578125"/>
    <col min="11033" max="11033" customWidth="1" width="11.42578125"/>
    <col min="11034" max="11034" customWidth="1" width="2"/>
    <col min="11035" max="11035" customWidth="1" width="11.42578125"/>
    <col min="11036" max="11036" customWidth="1" width="2.85546875"/>
    <col min="11037" max="11037" customWidth="1" width="3.1406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2.7109375"/>
    <col min="11250" max="11250" customWidth="1" width="10.5703125"/>
    <col min="11251" max="11251" customWidth="1" width="13.7109375"/>
    <col min="11252" max="11252" customWidth="1" width="16.5703125"/>
    <col min="11253" max="11253" customWidth="1" width="17.7109375"/>
    <col min="11254" max="11254" customWidth="1" width="10.7109375"/>
    <col min="11255" max="11255" customWidth="1" width="10"/>
    <col min="11256" max="11256" customWidth="1" width="2.7109375"/>
    <col min="11257" max="11257" customWidth="1" width="10"/>
    <col min="11258" max="11258" customWidth="1" width="10"/>
    <col min="11259" max="11259" customWidth="1" width="2.42578125"/>
    <col min="11260" max="11260" customWidth="1" width="11.42578125"/>
    <col min="11261" max="11261" customWidth="1" width="33"/>
    <col min="11262" max="11262" customWidth="1" width="5"/>
    <col min="11263" max="11263" customWidth="1" width="12.28515625"/>
    <col min="11264" max="11264" customWidth="1" width="5"/>
    <col min="11265" max="11265" customWidth="1" width="5.140625"/>
    <col min="11266" max="11266" customWidth="1" width="21.5703125"/>
    <col min="11267" max="11267" customWidth="1" width="5.140625"/>
    <col min="11268" max="11268" customWidth="1" width="23.7109375"/>
    <col min="11269" max="11269" customWidth="1" width="5.140625"/>
    <col min="11270" max="11270" customWidth="1" width="29.28515625"/>
    <col min="11271" max="11271" customWidth="1" width="5.140625"/>
    <col min="11272" max="11272" customWidth="1" width="21.140625"/>
    <col min="11273" max="11273" customWidth="1" width="5.140625"/>
    <col min="11274" max="11274" customWidth="1" width="3.7109375"/>
    <col min="11275" max="11275" customWidth="1" width="10.7109375"/>
    <col min="11276" max="11276" customWidth="1" width="2.28515625"/>
    <col min="11277" max="11277" customWidth="1" width="10.28515625"/>
    <col min="11278" max="11278" customWidth="1" width="1.85546875"/>
    <col min="11279" max="11279" customWidth="1" width="11.42578125"/>
    <col min="11280" max="11280" customWidth="1" width="2.28515625"/>
    <col min="11281" max="11281" customWidth="1" width="11.42578125"/>
    <col min="11282" max="11282" customWidth="1" width="3.42578125"/>
    <col min="11283" max="11283" customWidth="1" width="3.42578125"/>
    <col min="11284" max="11284" customWidth="1" width="2.85546875"/>
    <col min="11285" max="11285" customWidth="1" width="11.5703125"/>
    <col min="11286" max="11286" customWidth="1" width="2.140625"/>
    <col min="11287" max="11287" customWidth="1" width="11.42578125"/>
    <col min="11288" max="11288" customWidth="1" width="1.42578125"/>
    <col min="11289" max="11289" customWidth="1" width="11.42578125"/>
    <col min="11290" max="11290" customWidth="1" width="2"/>
    <col min="11291" max="11291" customWidth="1" width="11.42578125"/>
    <col min="11292" max="11292" customWidth="1" width="2.85546875"/>
    <col min="11293" max="11293" customWidth="1" width="3.1406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2.7109375"/>
    <col min="11506" max="11506" customWidth="1" width="10.5703125"/>
    <col min="11507" max="11507" customWidth="1" width="13.7109375"/>
    <col min="11508" max="11508" customWidth="1" width="16.5703125"/>
    <col min="11509" max="11509" customWidth="1" width="17.7109375"/>
    <col min="11510" max="11510" customWidth="1" width="10.7109375"/>
    <col min="11511" max="11511" customWidth="1" width="10"/>
    <col min="11512" max="11512" customWidth="1" width="2.7109375"/>
    <col min="11513" max="11513" customWidth="1" width="10"/>
    <col min="11514" max="11514" customWidth="1" width="10"/>
    <col min="11515" max="11515" customWidth="1" width="2.42578125"/>
    <col min="11516" max="11516" customWidth="1" width="11.42578125"/>
    <col min="11517" max="11517" customWidth="1" width="33"/>
    <col min="11518" max="11518" customWidth="1" width="5"/>
    <col min="11519" max="11519" customWidth="1" width="12.28515625"/>
    <col min="11520" max="11520" customWidth="1" width="5"/>
    <col min="11521" max="11521" customWidth="1" width="5.140625"/>
    <col min="11522" max="11522" customWidth="1" width="21.5703125"/>
    <col min="11523" max="11523" customWidth="1" width="5.140625"/>
    <col min="11524" max="11524" customWidth="1" width="23.7109375"/>
    <col min="11525" max="11525" customWidth="1" width="5.140625"/>
    <col min="11526" max="11526" customWidth="1" width="29.28515625"/>
    <col min="11527" max="11527" customWidth="1" width="5.140625"/>
    <col min="11528" max="11528" customWidth="1" width="21.140625"/>
    <col min="11529" max="11529" customWidth="1" width="5.140625"/>
    <col min="11530" max="11530" customWidth="1" width="3.7109375"/>
    <col min="11531" max="11531" customWidth="1" width="10.7109375"/>
    <col min="11532" max="11532" customWidth="1" width="2.28515625"/>
    <col min="11533" max="11533" customWidth="1" width="10.28515625"/>
    <col min="11534" max="11534" customWidth="1" width="1.85546875"/>
    <col min="11535" max="11535" customWidth="1" width="11.42578125"/>
    <col min="11536" max="11536" customWidth="1" width="2.28515625"/>
    <col min="11537" max="11537" customWidth="1" width="11.42578125"/>
    <col min="11538" max="11538" customWidth="1" width="3.42578125"/>
    <col min="11539" max="11539" customWidth="1" width="3.42578125"/>
    <col min="11540" max="11540" customWidth="1" width="2.85546875"/>
    <col min="11541" max="11541" customWidth="1" width="11.5703125"/>
    <col min="11542" max="11542" customWidth="1" width="2.140625"/>
    <col min="11543" max="11543" customWidth="1" width="11.42578125"/>
    <col min="11544" max="11544" customWidth="1" width="1.42578125"/>
    <col min="11545" max="11545" customWidth="1" width="11.42578125"/>
    <col min="11546" max="11546" customWidth="1" width="2"/>
    <col min="11547" max="11547" customWidth="1" width="11.42578125"/>
    <col min="11548" max="11548" customWidth="1" width="2.85546875"/>
    <col min="11549" max="11549" customWidth="1" width="3.1406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2.7109375"/>
    <col min="11762" max="11762" customWidth="1" width="10.5703125"/>
    <col min="11763" max="11763" customWidth="1" width="13.7109375"/>
    <col min="11764" max="11764" customWidth="1" width="16.5703125"/>
    <col min="11765" max="11765" customWidth="1" width="17.7109375"/>
    <col min="11766" max="11766" customWidth="1" width="10.7109375"/>
    <col min="11767" max="11767" customWidth="1" width="10"/>
    <col min="11768" max="11768" customWidth="1" width="2.7109375"/>
    <col min="11769" max="11769" customWidth="1" width="10"/>
    <col min="11770" max="11770" customWidth="1" width="10"/>
    <col min="11771" max="11771" customWidth="1" width="2.42578125"/>
    <col min="11772" max="11772" customWidth="1" width="11.42578125"/>
    <col min="11773" max="11773" customWidth="1" width="33"/>
    <col min="11774" max="11774" customWidth="1" width="5"/>
    <col min="11775" max="11775" customWidth="1" width="12.28515625"/>
    <col min="11776" max="11776" customWidth="1" width="5"/>
    <col min="11777" max="11777" customWidth="1" width="5.140625"/>
    <col min="11778" max="11778" customWidth="1" width="21.5703125"/>
    <col min="11779" max="11779" customWidth="1" width="5.140625"/>
    <col min="11780" max="11780" customWidth="1" width="23.7109375"/>
    <col min="11781" max="11781" customWidth="1" width="5.140625"/>
    <col min="11782" max="11782" customWidth="1" width="29.28515625"/>
    <col min="11783" max="11783" customWidth="1" width="5.140625"/>
    <col min="11784" max="11784" customWidth="1" width="21.140625"/>
    <col min="11785" max="11785" customWidth="1" width="5.140625"/>
    <col min="11786" max="11786" customWidth="1" width="3.7109375"/>
    <col min="11787" max="11787" customWidth="1" width="10.7109375"/>
    <col min="11788" max="11788" customWidth="1" width="2.28515625"/>
    <col min="11789" max="11789" customWidth="1" width="10.28515625"/>
    <col min="11790" max="11790" customWidth="1" width="1.85546875"/>
    <col min="11791" max="11791" customWidth="1" width="11.42578125"/>
    <col min="11792" max="11792" customWidth="1" width="2.28515625"/>
    <col min="11793" max="11793" customWidth="1" width="11.42578125"/>
    <col min="11794" max="11794" customWidth="1" width="3.42578125"/>
    <col min="11795" max="11795" customWidth="1" width="3.42578125"/>
    <col min="11796" max="11796" customWidth="1" width="2.85546875"/>
    <col min="11797" max="11797" customWidth="1" width="11.5703125"/>
    <col min="11798" max="11798" customWidth="1" width="2.140625"/>
    <col min="11799" max="11799" customWidth="1" width="11.42578125"/>
    <col min="11800" max="11800" customWidth="1" width="1.42578125"/>
    <col min="11801" max="11801" customWidth="1" width="11.42578125"/>
    <col min="11802" max="11802" customWidth="1" width="2"/>
    <col min="11803" max="11803" customWidth="1" width="11.42578125"/>
    <col min="11804" max="11804" customWidth="1" width="2.85546875"/>
    <col min="11805" max="11805" customWidth="1" width="3.1406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2.7109375"/>
    <col min="12018" max="12018" customWidth="1" width="10.5703125"/>
    <col min="12019" max="12019" customWidth="1" width="13.7109375"/>
    <col min="12020" max="12020" customWidth="1" width="16.5703125"/>
    <col min="12021" max="12021" customWidth="1" width="17.7109375"/>
    <col min="12022" max="12022" customWidth="1" width="10.7109375"/>
    <col min="12023" max="12023" customWidth="1" width="10"/>
    <col min="12024" max="12024" customWidth="1" width="2.7109375"/>
    <col min="12025" max="12025" customWidth="1" width="10"/>
    <col min="12026" max="12026" customWidth="1" width="10"/>
    <col min="12027" max="12027" customWidth="1" width="2.42578125"/>
    <col min="12028" max="12028" customWidth="1" width="11.42578125"/>
    <col min="12029" max="12029" customWidth="1" width="33"/>
    <col min="12030" max="12030" customWidth="1" width="5"/>
    <col min="12031" max="12031" customWidth="1" width="12.28515625"/>
    <col min="12032" max="12032" customWidth="1" width="5"/>
    <col min="12033" max="12033" customWidth="1" width="5.140625"/>
    <col min="12034" max="12034" customWidth="1" width="21.5703125"/>
    <col min="12035" max="12035" customWidth="1" width="5.140625"/>
    <col min="12036" max="12036" customWidth="1" width="23.7109375"/>
    <col min="12037" max="12037" customWidth="1" width="5.140625"/>
    <col min="12038" max="12038" customWidth="1" width="29.28515625"/>
    <col min="12039" max="12039" customWidth="1" width="5.140625"/>
    <col min="12040" max="12040" customWidth="1" width="21.140625"/>
    <col min="12041" max="12041" customWidth="1" width="5.140625"/>
    <col min="12042" max="12042" customWidth="1" width="3.7109375"/>
    <col min="12043" max="12043" customWidth="1" width="10.7109375"/>
    <col min="12044" max="12044" customWidth="1" width="2.28515625"/>
    <col min="12045" max="12045" customWidth="1" width="10.28515625"/>
    <col min="12046" max="12046" customWidth="1" width="1.85546875"/>
    <col min="12047" max="12047" customWidth="1" width="11.42578125"/>
    <col min="12048" max="12048" customWidth="1" width="2.28515625"/>
    <col min="12049" max="12049" customWidth="1" width="11.42578125"/>
    <col min="12050" max="12050" customWidth="1" width="3.42578125"/>
    <col min="12051" max="12051" customWidth="1" width="3.42578125"/>
    <col min="12052" max="12052" customWidth="1" width="2.85546875"/>
    <col min="12053" max="12053" customWidth="1" width="11.5703125"/>
    <col min="12054" max="12054" customWidth="1" width="2.140625"/>
    <col min="12055" max="12055" customWidth="1" width="11.42578125"/>
    <col min="12056" max="12056" customWidth="1" width="1.42578125"/>
    <col min="12057" max="12057" customWidth="1" width="11.42578125"/>
    <col min="12058" max="12058" customWidth="1" width="2"/>
    <col min="12059" max="12059" customWidth="1" width="11.42578125"/>
    <col min="12060" max="12060" customWidth="1" width="2.85546875"/>
    <col min="12061" max="12061" customWidth="1" width="3.1406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2.7109375"/>
    <col min="12274" max="12274" customWidth="1" width="10.5703125"/>
    <col min="12275" max="12275" customWidth="1" width="13.7109375"/>
    <col min="12276" max="12276" customWidth="1" width="16.5703125"/>
    <col min="12277" max="12277" customWidth="1" width="17.7109375"/>
    <col min="12278" max="12278" customWidth="1" width="10.7109375"/>
    <col min="12279" max="12279" customWidth="1" width="10"/>
    <col min="12280" max="12280" customWidth="1" width="2.7109375"/>
    <col min="12281" max="12281" customWidth="1" width="10"/>
    <col min="12282" max="12282" customWidth="1" width="10"/>
    <col min="12283" max="12283" customWidth="1" width="2.42578125"/>
    <col min="12284" max="12284" customWidth="1" width="11.42578125"/>
    <col min="12285" max="12285" customWidth="1" width="33"/>
    <col min="12286" max="12286" customWidth="1" width="5"/>
    <col min="12287" max="12287" customWidth="1" width="12.28515625"/>
    <col min="12288" max="12288" customWidth="1" width="5"/>
    <col min="12289" max="12289" customWidth="1" width="5.140625"/>
    <col min="12290" max="12290" customWidth="1" width="21.5703125"/>
    <col min="12291" max="12291" customWidth="1" width="5.140625"/>
    <col min="12292" max="12292" customWidth="1" width="23.7109375"/>
    <col min="12293" max="12293" customWidth="1" width="5.140625"/>
    <col min="12294" max="12294" customWidth="1" width="29.28515625"/>
    <col min="12295" max="12295" customWidth="1" width="5.140625"/>
    <col min="12296" max="12296" customWidth="1" width="21.140625"/>
    <col min="12297" max="12297" customWidth="1" width="5.140625"/>
    <col min="12298" max="12298" customWidth="1" width="3.7109375"/>
    <col min="12299" max="12299" customWidth="1" width="10.7109375"/>
    <col min="12300" max="12300" customWidth="1" width="2.28515625"/>
    <col min="12301" max="12301" customWidth="1" width="10.28515625"/>
    <col min="12302" max="12302" customWidth="1" width="1.85546875"/>
    <col min="12303" max="12303" customWidth="1" width="11.42578125"/>
    <col min="12304" max="12304" customWidth="1" width="2.28515625"/>
    <col min="12305" max="12305" customWidth="1" width="11.42578125"/>
    <col min="12306" max="12306" customWidth="1" width="3.42578125"/>
    <col min="12307" max="12307" customWidth="1" width="3.42578125"/>
    <col min="12308" max="12308" customWidth="1" width="2.85546875"/>
    <col min="12309" max="12309" customWidth="1" width="11.5703125"/>
    <col min="12310" max="12310" customWidth="1" width="2.140625"/>
    <col min="12311" max="12311" customWidth="1" width="11.42578125"/>
    <col min="12312" max="12312" customWidth="1" width="1.42578125"/>
    <col min="12313" max="12313" customWidth="1" width="11.42578125"/>
    <col min="12314" max="12314" customWidth="1" width="2"/>
    <col min="12315" max="12315" customWidth="1" width="11.42578125"/>
    <col min="12316" max="12316" customWidth="1" width="2.85546875"/>
    <col min="12317" max="12317" customWidth="1" width="3.1406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2.7109375"/>
    <col min="12530" max="12530" customWidth="1" width="10.5703125"/>
    <col min="12531" max="12531" customWidth="1" width="13.7109375"/>
    <col min="12532" max="12532" customWidth="1" width="16.5703125"/>
    <col min="12533" max="12533" customWidth="1" width="17.7109375"/>
    <col min="12534" max="12534" customWidth="1" width="10.7109375"/>
    <col min="12535" max="12535" customWidth="1" width="10"/>
    <col min="12536" max="12536" customWidth="1" width="2.7109375"/>
    <col min="12537" max="12537" customWidth="1" width="10"/>
    <col min="12538" max="12538" customWidth="1" width="10"/>
    <col min="12539" max="12539" customWidth="1" width="2.42578125"/>
    <col min="12540" max="12540" customWidth="1" width="11.42578125"/>
    <col min="12541" max="12541" customWidth="1" width="33"/>
    <col min="12542" max="12542" customWidth="1" width="5"/>
    <col min="12543" max="12543" customWidth="1" width="12.28515625"/>
    <col min="12544" max="12544" customWidth="1" width="5"/>
    <col min="12545" max="12545" customWidth="1" width="5.140625"/>
    <col min="12546" max="12546" customWidth="1" width="21.5703125"/>
    <col min="12547" max="12547" customWidth="1" width="5.140625"/>
    <col min="12548" max="12548" customWidth="1" width="23.7109375"/>
    <col min="12549" max="12549" customWidth="1" width="5.140625"/>
    <col min="12550" max="12550" customWidth="1" width="29.28515625"/>
    <col min="12551" max="12551" customWidth="1" width="5.140625"/>
    <col min="12552" max="12552" customWidth="1" width="21.140625"/>
    <col min="12553" max="12553" customWidth="1" width="5.140625"/>
    <col min="12554" max="12554" customWidth="1" width="3.7109375"/>
    <col min="12555" max="12555" customWidth="1" width="10.7109375"/>
    <col min="12556" max="12556" customWidth="1" width="2.28515625"/>
    <col min="12557" max="12557" customWidth="1" width="10.28515625"/>
    <col min="12558" max="12558" customWidth="1" width="1.85546875"/>
    <col min="12559" max="12559" customWidth="1" width="11.42578125"/>
    <col min="12560" max="12560" customWidth="1" width="2.28515625"/>
    <col min="12561" max="12561" customWidth="1" width="11.42578125"/>
    <col min="12562" max="12562" customWidth="1" width="3.42578125"/>
    <col min="12563" max="12563" customWidth="1" width="3.42578125"/>
    <col min="12564" max="12564" customWidth="1" width="2.85546875"/>
    <col min="12565" max="12565" customWidth="1" width="11.5703125"/>
    <col min="12566" max="12566" customWidth="1" width="2.140625"/>
    <col min="12567" max="12567" customWidth="1" width="11.42578125"/>
    <col min="12568" max="12568" customWidth="1" width="1.42578125"/>
    <col min="12569" max="12569" customWidth="1" width="11.42578125"/>
    <col min="12570" max="12570" customWidth="1" width="2"/>
    <col min="12571" max="12571" customWidth="1" width="11.42578125"/>
    <col min="12572" max="12572" customWidth="1" width="2.85546875"/>
    <col min="12573" max="12573" customWidth="1" width="3.1406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2.7109375"/>
    <col min="12786" max="12786" customWidth="1" width="10.5703125"/>
    <col min="12787" max="12787" customWidth="1" width="13.7109375"/>
    <col min="12788" max="12788" customWidth="1" width="16.5703125"/>
    <col min="12789" max="12789" customWidth="1" width="17.7109375"/>
    <col min="12790" max="12790" customWidth="1" width="10.7109375"/>
    <col min="12791" max="12791" customWidth="1" width="10"/>
    <col min="12792" max="12792" customWidth="1" width="2.7109375"/>
    <col min="12793" max="12793" customWidth="1" width="10"/>
    <col min="12794" max="12794" customWidth="1" width="10"/>
    <col min="12795" max="12795" customWidth="1" width="2.42578125"/>
    <col min="12796" max="12796" customWidth="1" width="11.42578125"/>
    <col min="12797" max="12797" customWidth="1" width="33"/>
    <col min="12798" max="12798" customWidth="1" width="5"/>
    <col min="12799" max="12799" customWidth="1" width="12.28515625"/>
    <col min="12800" max="12800" customWidth="1" width="5"/>
    <col min="12801" max="12801" customWidth="1" width="5.140625"/>
    <col min="12802" max="12802" customWidth="1" width="21.5703125"/>
    <col min="12803" max="12803" customWidth="1" width="5.140625"/>
    <col min="12804" max="12804" customWidth="1" width="23.7109375"/>
    <col min="12805" max="12805" customWidth="1" width="5.140625"/>
    <col min="12806" max="12806" customWidth="1" width="29.28515625"/>
    <col min="12807" max="12807" customWidth="1" width="5.140625"/>
    <col min="12808" max="12808" customWidth="1" width="21.140625"/>
    <col min="12809" max="12809" customWidth="1" width="5.140625"/>
    <col min="12810" max="12810" customWidth="1" width="3.7109375"/>
    <col min="12811" max="12811" customWidth="1" width="10.7109375"/>
    <col min="12812" max="12812" customWidth="1" width="2.28515625"/>
    <col min="12813" max="12813" customWidth="1" width="10.28515625"/>
    <col min="12814" max="12814" customWidth="1" width="1.85546875"/>
    <col min="12815" max="12815" customWidth="1" width="11.42578125"/>
    <col min="12816" max="12816" customWidth="1" width="2.28515625"/>
    <col min="12817" max="12817" customWidth="1" width="11.42578125"/>
    <col min="12818" max="12818" customWidth="1" width="3.42578125"/>
    <col min="12819" max="12819" customWidth="1" width="3.42578125"/>
    <col min="12820" max="12820" customWidth="1" width="2.85546875"/>
    <col min="12821" max="12821" customWidth="1" width="11.5703125"/>
    <col min="12822" max="12822" customWidth="1" width="2.140625"/>
    <col min="12823" max="12823" customWidth="1" width="11.42578125"/>
    <col min="12824" max="12824" customWidth="1" width="1.42578125"/>
    <col min="12825" max="12825" customWidth="1" width="11.42578125"/>
    <col min="12826" max="12826" customWidth="1" width="2"/>
    <col min="12827" max="12827" customWidth="1" width="11.42578125"/>
    <col min="12828" max="12828" customWidth="1" width="2.85546875"/>
    <col min="12829" max="12829" customWidth="1" width="3.1406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2.7109375"/>
    <col min="13042" max="13042" customWidth="1" width="10.5703125"/>
    <col min="13043" max="13043" customWidth="1" width="13.7109375"/>
    <col min="13044" max="13044" customWidth="1" width="16.5703125"/>
    <col min="13045" max="13045" customWidth="1" width="17.7109375"/>
    <col min="13046" max="13046" customWidth="1" width="10.7109375"/>
    <col min="13047" max="13047" customWidth="1" width="10"/>
    <col min="13048" max="13048" customWidth="1" width="2.7109375"/>
    <col min="13049" max="13049" customWidth="1" width="10"/>
    <col min="13050" max="13050" customWidth="1" width="10"/>
    <col min="13051" max="13051" customWidth="1" width="2.42578125"/>
    <col min="13052" max="13052" customWidth="1" width="11.42578125"/>
    <col min="13053" max="13053" customWidth="1" width="33"/>
    <col min="13054" max="13054" customWidth="1" width="5"/>
    <col min="13055" max="13055" customWidth="1" width="12.28515625"/>
    <col min="13056" max="13056" customWidth="1" width="5"/>
    <col min="13057" max="13057" customWidth="1" width="5.140625"/>
    <col min="13058" max="13058" customWidth="1" width="21.5703125"/>
    <col min="13059" max="13059" customWidth="1" width="5.140625"/>
    <col min="13060" max="13060" customWidth="1" width="23.7109375"/>
    <col min="13061" max="13061" customWidth="1" width="5.140625"/>
    <col min="13062" max="13062" customWidth="1" width="29.28515625"/>
    <col min="13063" max="13063" customWidth="1" width="5.140625"/>
    <col min="13064" max="13064" customWidth="1" width="21.140625"/>
    <col min="13065" max="13065" customWidth="1" width="5.140625"/>
    <col min="13066" max="13066" customWidth="1" width="3.7109375"/>
    <col min="13067" max="13067" customWidth="1" width="10.7109375"/>
    <col min="13068" max="13068" customWidth="1" width="2.28515625"/>
    <col min="13069" max="13069" customWidth="1" width="10.28515625"/>
    <col min="13070" max="13070" customWidth="1" width="1.85546875"/>
    <col min="13071" max="13071" customWidth="1" width="11.42578125"/>
    <col min="13072" max="13072" customWidth="1" width="2.28515625"/>
    <col min="13073" max="13073" customWidth="1" width="11.42578125"/>
    <col min="13074" max="13074" customWidth="1" width="3.42578125"/>
    <col min="13075" max="13075" customWidth="1" width="3.42578125"/>
    <col min="13076" max="13076" customWidth="1" width="2.85546875"/>
    <col min="13077" max="13077" customWidth="1" width="11.5703125"/>
    <col min="13078" max="13078" customWidth="1" width="2.140625"/>
    <col min="13079" max="13079" customWidth="1" width="11.42578125"/>
    <col min="13080" max="13080" customWidth="1" width="1.42578125"/>
    <col min="13081" max="13081" customWidth="1" width="11.42578125"/>
    <col min="13082" max="13082" customWidth="1" width="2"/>
    <col min="13083" max="13083" customWidth="1" width="11.42578125"/>
    <col min="13084" max="13084" customWidth="1" width="2.85546875"/>
    <col min="13085" max="13085" customWidth="1" width="3.1406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2.7109375"/>
    <col min="13298" max="13298" customWidth="1" width="10.5703125"/>
    <col min="13299" max="13299" customWidth="1" width="13.7109375"/>
    <col min="13300" max="13300" customWidth="1" width="16.5703125"/>
    <col min="13301" max="13301" customWidth="1" width="17.7109375"/>
    <col min="13302" max="13302" customWidth="1" width="10.7109375"/>
    <col min="13303" max="13303" customWidth="1" width="10"/>
    <col min="13304" max="13304" customWidth="1" width="2.7109375"/>
    <col min="13305" max="13305" customWidth="1" width="10"/>
    <col min="13306" max="13306" customWidth="1" width="10"/>
    <col min="13307" max="13307" customWidth="1" width="2.42578125"/>
    <col min="13308" max="13308" customWidth="1" width="11.42578125"/>
    <col min="13309" max="13309" customWidth="1" width="33"/>
    <col min="13310" max="13310" customWidth="1" width="5"/>
    <col min="13311" max="13311" customWidth="1" width="12.28515625"/>
    <col min="13312" max="13312" customWidth="1" width="5"/>
    <col min="13313" max="13313" customWidth="1" width="5.140625"/>
    <col min="13314" max="13314" customWidth="1" width="21.5703125"/>
    <col min="13315" max="13315" customWidth="1" width="5.140625"/>
    <col min="13316" max="13316" customWidth="1" width="23.7109375"/>
    <col min="13317" max="13317" customWidth="1" width="5.140625"/>
    <col min="13318" max="13318" customWidth="1" width="29.28515625"/>
    <col min="13319" max="13319" customWidth="1" width="5.140625"/>
    <col min="13320" max="13320" customWidth="1" width="21.140625"/>
    <col min="13321" max="13321" customWidth="1" width="5.140625"/>
    <col min="13322" max="13322" customWidth="1" width="3.7109375"/>
    <col min="13323" max="13323" customWidth="1" width="10.7109375"/>
    <col min="13324" max="13324" customWidth="1" width="2.28515625"/>
    <col min="13325" max="13325" customWidth="1" width="10.28515625"/>
    <col min="13326" max="13326" customWidth="1" width="1.85546875"/>
    <col min="13327" max="13327" customWidth="1" width="11.42578125"/>
    <col min="13328" max="13328" customWidth="1" width="2.28515625"/>
    <col min="13329" max="13329" customWidth="1" width="11.42578125"/>
    <col min="13330" max="13330" customWidth="1" width="3.42578125"/>
    <col min="13331" max="13331" customWidth="1" width="3.42578125"/>
    <col min="13332" max="13332" customWidth="1" width="2.85546875"/>
    <col min="13333" max="13333" customWidth="1" width="11.5703125"/>
    <col min="13334" max="13334" customWidth="1" width="2.140625"/>
    <col min="13335" max="13335" customWidth="1" width="11.42578125"/>
    <col min="13336" max="13336" customWidth="1" width="1.42578125"/>
    <col min="13337" max="13337" customWidth="1" width="11.42578125"/>
    <col min="13338" max="13338" customWidth="1" width="2"/>
    <col min="13339" max="13339" customWidth="1" width="11.42578125"/>
    <col min="13340" max="13340" customWidth="1" width="2.85546875"/>
    <col min="13341" max="13341" customWidth="1" width="3.1406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2.7109375"/>
    <col min="13554" max="13554" customWidth="1" width="10.5703125"/>
    <col min="13555" max="13555" customWidth="1" width="13.7109375"/>
    <col min="13556" max="13556" customWidth="1" width="16.5703125"/>
    <col min="13557" max="13557" customWidth="1" width="17.7109375"/>
    <col min="13558" max="13558" customWidth="1" width="10.7109375"/>
    <col min="13559" max="13559" customWidth="1" width="10"/>
    <col min="13560" max="13560" customWidth="1" width="2.7109375"/>
    <col min="13561" max="13561" customWidth="1" width="10"/>
    <col min="13562" max="13562" customWidth="1" width="10"/>
    <col min="13563" max="13563" customWidth="1" width="2.42578125"/>
    <col min="13564" max="13564" customWidth="1" width="11.42578125"/>
    <col min="13565" max="13565" customWidth="1" width="33"/>
    <col min="13566" max="13566" customWidth="1" width="5"/>
    <col min="13567" max="13567" customWidth="1" width="12.28515625"/>
    <col min="13568" max="13568" customWidth="1" width="5"/>
    <col min="13569" max="13569" customWidth="1" width="5.140625"/>
    <col min="13570" max="13570" customWidth="1" width="21.5703125"/>
    <col min="13571" max="13571" customWidth="1" width="5.140625"/>
    <col min="13572" max="13572" customWidth="1" width="23.7109375"/>
    <col min="13573" max="13573" customWidth="1" width="5.140625"/>
    <col min="13574" max="13574" customWidth="1" width="29.28515625"/>
    <col min="13575" max="13575" customWidth="1" width="5.140625"/>
    <col min="13576" max="13576" customWidth="1" width="21.140625"/>
    <col min="13577" max="13577" customWidth="1" width="5.140625"/>
    <col min="13578" max="13578" customWidth="1" width="3.7109375"/>
    <col min="13579" max="13579" customWidth="1" width="10.7109375"/>
    <col min="13580" max="13580" customWidth="1" width="2.28515625"/>
    <col min="13581" max="13581" customWidth="1" width="10.28515625"/>
    <col min="13582" max="13582" customWidth="1" width="1.85546875"/>
    <col min="13583" max="13583" customWidth="1" width="11.42578125"/>
    <col min="13584" max="13584" customWidth="1" width="2.28515625"/>
    <col min="13585" max="13585" customWidth="1" width="11.42578125"/>
    <col min="13586" max="13586" customWidth="1" width="3.42578125"/>
    <col min="13587" max="13587" customWidth="1" width="3.42578125"/>
    <col min="13588" max="13588" customWidth="1" width="2.85546875"/>
    <col min="13589" max="13589" customWidth="1" width="11.5703125"/>
    <col min="13590" max="13590" customWidth="1" width="2.140625"/>
    <col min="13591" max="13591" customWidth="1" width="11.42578125"/>
    <col min="13592" max="13592" customWidth="1" width="1.42578125"/>
    <col min="13593" max="13593" customWidth="1" width="11.42578125"/>
    <col min="13594" max="13594" customWidth="1" width="2"/>
    <col min="13595" max="13595" customWidth="1" width="11.42578125"/>
    <col min="13596" max="13596" customWidth="1" width="2.85546875"/>
    <col min="13597" max="13597" customWidth="1" width="3.1406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2.7109375"/>
    <col min="13810" max="13810" customWidth="1" width="10.5703125"/>
    <col min="13811" max="13811" customWidth="1" width="13.7109375"/>
    <col min="13812" max="13812" customWidth="1" width="16.5703125"/>
    <col min="13813" max="13813" customWidth="1" width="17.7109375"/>
    <col min="13814" max="13814" customWidth="1" width="10.7109375"/>
    <col min="13815" max="13815" customWidth="1" width="10"/>
    <col min="13816" max="13816" customWidth="1" width="2.7109375"/>
    <col min="13817" max="13817" customWidth="1" width="10"/>
    <col min="13818" max="13818" customWidth="1" width="10"/>
    <col min="13819" max="13819" customWidth="1" width="2.42578125"/>
    <col min="13820" max="13820" customWidth="1" width="11.42578125"/>
    <col min="13821" max="13821" customWidth="1" width="33"/>
    <col min="13822" max="13822" customWidth="1" width="5"/>
    <col min="13823" max="13823" customWidth="1" width="12.28515625"/>
    <col min="13824" max="13824" customWidth="1" width="5"/>
    <col min="13825" max="13825" customWidth="1" width="5.140625"/>
    <col min="13826" max="13826" customWidth="1" width="21.5703125"/>
    <col min="13827" max="13827" customWidth="1" width="5.140625"/>
    <col min="13828" max="13828" customWidth="1" width="23.7109375"/>
    <col min="13829" max="13829" customWidth="1" width="5.140625"/>
    <col min="13830" max="13830" customWidth="1" width="29.28515625"/>
    <col min="13831" max="13831" customWidth="1" width="5.140625"/>
    <col min="13832" max="13832" customWidth="1" width="21.140625"/>
    <col min="13833" max="13833" customWidth="1" width="5.140625"/>
    <col min="13834" max="13834" customWidth="1" width="3.7109375"/>
    <col min="13835" max="13835" customWidth="1" width="10.7109375"/>
    <col min="13836" max="13836" customWidth="1" width="2.28515625"/>
    <col min="13837" max="13837" customWidth="1" width="10.28515625"/>
    <col min="13838" max="13838" customWidth="1" width="1.85546875"/>
    <col min="13839" max="13839" customWidth="1" width="11.42578125"/>
    <col min="13840" max="13840" customWidth="1" width="2.28515625"/>
    <col min="13841" max="13841" customWidth="1" width="11.42578125"/>
    <col min="13842" max="13842" customWidth="1" width="3.42578125"/>
    <col min="13843" max="13843" customWidth="1" width="3.42578125"/>
    <col min="13844" max="13844" customWidth="1" width="2.85546875"/>
    <col min="13845" max="13845" customWidth="1" width="11.5703125"/>
    <col min="13846" max="13846" customWidth="1" width="2.140625"/>
    <col min="13847" max="13847" customWidth="1" width="11.42578125"/>
    <col min="13848" max="13848" customWidth="1" width="1.42578125"/>
    <col min="13849" max="13849" customWidth="1" width="11.42578125"/>
    <col min="13850" max="13850" customWidth="1" width="2"/>
    <col min="13851" max="13851" customWidth="1" width="11.42578125"/>
    <col min="13852" max="13852" customWidth="1" width="2.85546875"/>
    <col min="13853" max="13853" customWidth="1" width="3.1406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2.7109375"/>
    <col min="14066" max="14066" customWidth="1" width="10.5703125"/>
    <col min="14067" max="14067" customWidth="1" width="13.7109375"/>
    <col min="14068" max="14068" customWidth="1" width="16.5703125"/>
    <col min="14069" max="14069" customWidth="1" width="17.7109375"/>
    <col min="14070" max="14070" customWidth="1" width="10.7109375"/>
    <col min="14071" max="14071" customWidth="1" width="10"/>
    <col min="14072" max="14072" customWidth="1" width="2.7109375"/>
    <col min="14073" max="14073" customWidth="1" width="10"/>
    <col min="14074" max="14074" customWidth="1" width="10"/>
    <col min="14075" max="14075" customWidth="1" width="2.42578125"/>
    <col min="14076" max="14076" customWidth="1" width="11.42578125"/>
    <col min="14077" max="14077" customWidth="1" width="33"/>
    <col min="14078" max="14078" customWidth="1" width="5"/>
    <col min="14079" max="14079" customWidth="1" width="12.28515625"/>
    <col min="14080" max="14080" customWidth="1" width="5"/>
    <col min="14081" max="14081" customWidth="1" width="5.140625"/>
    <col min="14082" max="14082" customWidth="1" width="21.5703125"/>
    <col min="14083" max="14083" customWidth="1" width="5.140625"/>
    <col min="14084" max="14084" customWidth="1" width="23.7109375"/>
    <col min="14085" max="14085" customWidth="1" width="5.140625"/>
    <col min="14086" max="14086" customWidth="1" width="29.28515625"/>
    <col min="14087" max="14087" customWidth="1" width="5.140625"/>
    <col min="14088" max="14088" customWidth="1" width="21.140625"/>
    <col min="14089" max="14089" customWidth="1" width="5.140625"/>
    <col min="14090" max="14090" customWidth="1" width="3.7109375"/>
    <col min="14091" max="14091" customWidth="1" width="10.7109375"/>
    <col min="14092" max="14092" customWidth="1" width="2.28515625"/>
    <col min="14093" max="14093" customWidth="1" width="10.28515625"/>
    <col min="14094" max="14094" customWidth="1" width="1.85546875"/>
    <col min="14095" max="14095" customWidth="1" width="11.42578125"/>
    <col min="14096" max="14096" customWidth="1" width="2.28515625"/>
    <col min="14097" max="14097" customWidth="1" width="11.42578125"/>
    <col min="14098" max="14098" customWidth="1" width="3.42578125"/>
    <col min="14099" max="14099" customWidth="1" width="3.42578125"/>
    <col min="14100" max="14100" customWidth="1" width="2.85546875"/>
    <col min="14101" max="14101" customWidth="1" width="11.5703125"/>
    <col min="14102" max="14102" customWidth="1" width="2.140625"/>
    <col min="14103" max="14103" customWidth="1" width="11.42578125"/>
    <col min="14104" max="14104" customWidth="1" width="1.42578125"/>
    <col min="14105" max="14105" customWidth="1" width="11.42578125"/>
    <col min="14106" max="14106" customWidth="1" width="2"/>
    <col min="14107" max="14107" customWidth="1" width="11.42578125"/>
    <col min="14108" max="14108" customWidth="1" width="2.85546875"/>
    <col min="14109" max="14109" customWidth="1" width="3.1406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2.7109375"/>
    <col min="14322" max="14322" customWidth="1" width="10.5703125"/>
    <col min="14323" max="14323" customWidth="1" width="13.7109375"/>
    <col min="14324" max="14324" customWidth="1" width="16.5703125"/>
    <col min="14325" max="14325" customWidth="1" width="17.7109375"/>
    <col min="14326" max="14326" customWidth="1" width="10.7109375"/>
    <col min="14327" max="14327" customWidth="1" width="10"/>
    <col min="14328" max="14328" customWidth="1" width="2.7109375"/>
    <col min="14329" max="14329" customWidth="1" width="10"/>
    <col min="14330" max="14330" customWidth="1" width="10"/>
    <col min="14331" max="14331" customWidth="1" width="2.42578125"/>
    <col min="14332" max="14332" customWidth="1" width="11.42578125"/>
    <col min="14333" max="14333" customWidth="1" width="33"/>
    <col min="14334" max="14334" customWidth="1" width="5"/>
    <col min="14335" max="14335" customWidth="1" width="12.28515625"/>
    <col min="14336" max="14336" customWidth="1" width="5"/>
    <col min="14337" max="14337" customWidth="1" width="5.140625"/>
    <col min="14338" max="14338" customWidth="1" width="21.5703125"/>
    <col min="14339" max="14339" customWidth="1" width="5.140625"/>
    <col min="14340" max="14340" customWidth="1" width="23.7109375"/>
    <col min="14341" max="14341" customWidth="1" width="5.140625"/>
    <col min="14342" max="14342" customWidth="1" width="29.28515625"/>
    <col min="14343" max="14343" customWidth="1" width="5.140625"/>
    <col min="14344" max="14344" customWidth="1" width="21.140625"/>
    <col min="14345" max="14345" customWidth="1" width="5.140625"/>
    <col min="14346" max="14346" customWidth="1" width="3.7109375"/>
    <col min="14347" max="14347" customWidth="1" width="10.7109375"/>
    <col min="14348" max="14348" customWidth="1" width="2.28515625"/>
    <col min="14349" max="14349" customWidth="1" width="10.28515625"/>
    <col min="14350" max="14350" customWidth="1" width="1.85546875"/>
    <col min="14351" max="14351" customWidth="1" width="11.42578125"/>
    <col min="14352" max="14352" customWidth="1" width="2.28515625"/>
    <col min="14353" max="14353" customWidth="1" width="11.42578125"/>
    <col min="14354" max="14354" customWidth="1" width="3.42578125"/>
    <col min="14355" max="14355" customWidth="1" width="3.42578125"/>
    <col min="14356" max="14356" customWidth="1" width="2.85546875"/>
    <col min="14357" max="14357" customWidth="1" width="11.5703125"/>
    <col min="14358" max="14358" customWidth="1" width="2.140625"/>
    <col min="14359" max="14359" customWidth="1" width="11.42578125"/>
    <col min="14360" max="14360" customWidth="1" width="1.42578125"/>
    <col min="14361" max="14361" customWidth="1" width="11.42578125"/>
    <col min="14362" max="14362" customWidth="1" width="2"/>
    <col min="14363" max="14363" customWidth="1" width="11.42578125"/>
    <col min="14364" max="14364" customWidth="1" width="2.85546875"/>
    <col min="14365" max="14365" customWidth="1" width="3.1406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2.7109375"/>
    <col min="14578" max="14578" customWidth="1" width="10.5703125"/>
    <col min="14579" max="14579" customWidth="1" width="13.7109375"/>
    <col min="14580" max="14580" customWidth="1" width="16.5703125"/>
    <col min="14581" max="14581" customWidth="1" width="17.7109375"/>
    <col min="14582" max="14582" customWidth="1" width="10.7109375"/>
    <col min="14583" max="14583" customWidth="1" width="10"/>
    <col min="14584" max="14584" customWidth="1" width="2.7109375"/>
    <col min="14585" max="14585" customWidth="1" width="10"/>
    <col min="14586" max="14586" customWidth="1" width="10"/>
    <col min="14587" max="14587" customWidth="1" width="2.42578125"/>
    <col min="14588" max="14588" customWidth="1" width="11.42578125"/>
    <col min="14589" max="14589" customWidth="1" width="33"/>
    <col min="14590" max="14590" customWidth="1" width="5"/>
    <col min="14591" max="14591" customWidth="1" width="12.28515625"/>
    <col min="14592" max="14592" customWidth="1" width="5"/>
    <col min="14593" max="14593" customWidth="1" width="5.140625"/>
    <col min="14594" max="14594" customWidth="1" width="21.5703125"/>
    <col min="14595" max="14595" customWidth="1" width="5.140625"/>
    <col min="14596" max="14596" customWidth="1" width="23.7109375"/>
    <col min="14597" max="14597" customWidth="1" width="5.140625"/>
    <col min="14598" max="14598" customWidth="1" width="29.28515625"/>
    <col min="14599" max="14599" customWidth="1" width="5.140625"/>
    <col min="14600" max="14600" customWidth="1" width="21.140625"/>
    <col min="14601" max="14601" customWidth="1" width="5.140625"/>
    <col min="14602" max="14602" customWidth="1" width="3.7109375"/>
    <col min="14603" max="14603" customWidth="1" width="10.7109375"/>
    <col min="14604" max="14604" customWidth="1" width="2.28515625"/>
    <col min="14605" max="14605" customWidth="1" width="10.28515625"/>
    <col min="14606" max="14606" customWidth="1" width="1.85546875"/>
    <col min="14607" max="14607" customWidth="1" width="11.42578125"/>
    <col min="14608" max="14608" customWidth="1" width="2.28515625"/>
    <col min="14609" max="14609" customWidth="1" width="11.42578125"/>
    <col min="14610" max="14610" customWidth="1" width="3.42578125"/>
    <col min="14611" max="14611" customWidth="1" width="3.42578125"/>
    <col min="14612" max="14612" customWidth="1" width="2.85546875"/>
    <col min="14613" max="14613" customWidth="1" width="11.5703125"/>
    <col min="14614" max="14614" customWidth="1" width="2.140625"/>
    <col min="14615" max="14615" customWidth="1" width="11.42578125"/>
    <col min="14616" max="14616" customWidth="1" width="1.42578125"/>
    <col min="14617" max="14617" customWidth="1" width="11.42578125"/>
    <col min="14618" max="14618" customWidth="1" width="2"/>
    <col min="14619" max="14619" customWidth="1" width="11.42578125"/>
    <col min="14620" max="14620" customWidth="1" width="2.85546875"/>
    <col min="14621" max="14621" customWidth="1" width="3.1406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2.7109375"/>
    <col min="14834" max="14834" customWidth="1" width="10.5703125"/>
    <col min="14835" max="14835" customWidth="1" width="13.7109375"/>
    <col min="14836" max="14836" customWidth="1" width="16.5703125"/>
    <col min="14837" max="14837" customWidth="1" width="17.7109375"/>
    <col min="14838" max="14838" customWidth="1" width="10.7109375"/>
    <col min="14839" max="14839" customWidth="1" width="10"/>
    <col min="14840" max="14840" customWidth="1" width="2.7109375"/>
    <col min="14841" max="14841" customWidth="1" width="10"/>
    <col min="14842" max="14842" customWidth="1" width="10"/>
    <col min="14843" max="14843" customWidth="1" width="2.42578125"/>
    <col min="14844" max="14844" customWidth="1" width="11.42578125"/>
    <col min="14845" max="14845" customWidth="1" width="33"/>
    <col min="14846" max="14846" customWidth="1" width="5"/>
    <col min="14847" max="14847" customWidth="1" width="12.28515625"/>
    <col min="14848" max="14848" customWidth="1" width="5"/>
    <col min="14849" max="14849" customWidth="1" width="5.140625"/>
    <col min="14850" max="14850" customWidth="1" width="21.5703125"/>
    <col min="14851" max="14851" customWidth="1" width="5.140625"/>
    <col min="14852" max="14852" customWidth="1" width="23.7109375"/>
    <col min="14853" max="14853" customWidth="1" width="5.140625"/>
    <col min="14854" max="14854" customWidth="1" width="29.28515625"/>
    <col min="14855" max="14855" customWidth="1" width="5.140625"/>
    <col min="14856" max="14856" customWidth="1" width="21.140625"/>
    <col min="14857" max="14857" customWidth="1" width="5.140625"/>
    <col min="14858" max="14858" customWidth="1" width="3.7109375"/>
    <col min="14859" max="14859" customWidth="1" width="10.7109375"/>
    <col min="14860" max="14860" customWidth="1" width="2.28515625"/>
    <col min="14861" max="14861" customWidth="1" width="10.28515625"/>
    <col min="14862" max="14862" customWidth="1" width="1.85546875"/>
    <col min="14863" max="14863" customWidth="1" width="11.42578125"/>
    <col min="14864" max="14864" customWidth="1" width="2.28515625"/>
    <col min="14865" max="14865" customWidth="1" width="11.42578125"/>
    <col min="14866" max="14866" customWidth="1" width="3.42578125"/>
    <col min="14867" max="14867" customWidth="1" width="3.42578125"/>
    <col min="14868" max="14868" customWidth="1" width="2.85546875"/>
    <col min="14869" max="14869" customWidth="1" width="11.5703125"/>
    <col min="14870" max="14870" customWidth="1" width="2.140625"/>
    <col min="14871" max="14871" customWidth="1" width="11.42578125"/>
    <col min="14872" max="14872" customWidth="1" width="1.42578125"/>
    <col min="14873" max="14873" customWidth="1" width="11.42578125"/>
    <col min="14874" max="14874" customWidth="1" width="2"/>
    <col min="14875" max="14875" customWidth="1" width="11.42578125"/>
    <col min="14876" max="14876" customWidth="1" width="2.85546875"/>
    <col min="14877" max="14877" customWidth="1" width="3.1406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2.7109375"/>
    <col min="15090" max="15090" customWidth="1" width="10.5703125"/>
    <col min="15091" max="15091" customWidth="1" width="13.7109375"/>
    <col min="15092" max="15092" customWidth="1" width="16.5703125"/>
    <col min="15093" max="15093" customWidth="1" width="17.7109375"/>
    <col min="15094" max="15094" customWidth="1" width="10.7109375"/>
    <col min="15095" max="15095" customWidth="1" width="10"/>
    <col min="15096" max="15096" customWidth="1" width="2.7109375"/>
    <col min="15097" max="15097" customWidth="1" width="10"/>
    <col min="15098" max="15098" customWidth="1" width="10"/>
    <col min="15099" max="15099" customWidth="1" width="2.42578125"/>
    <col min="15100" max="15100" customWidth="1" width="11.42578125"/>
    <col min="15101" max="15101" customWidth="1" width="33"/>
    <col min="15102" max="15102" customWidth="1" width="5"/>
    <col min="15103" max="15103" customWidth="1" width="12.28515625"/>
    <col min="15104" max="15104" customWidth="1" width="5"/>
    <col min="15105" max="15105" customWidth="1" width="5.140625"/>
    <col min="15106" max="15106" customWidth="1" width="21.5703125"/>
    <col min="15107" max="15107" customWidth="1" width="5.140625"/>
    <col min="15108" max="15108" customWidth="1" width="23.7109375"/>
    <col min="15109" max="15109" customWidth="1" width="5.140625"/>
    <col min="15110" max="15110" customWidth="1" width="29.28515625"/>
    <col min="15111" max="15111" customWidth="1" width="5.140625"/>
    <col min="15112" max="15112" customWidth="1" width="21.140625"/>
    <col min="15113" max="15113" customWidth="1" width="5.140625"/>
    <col min="15114" max="15114" customWidth="1" width="3.7109375"/>
    <col min="15115" max="15115" customWidth="1" width="10.7109375"/>
    <col min="15116" max="15116" customWidth="1" width="2.28515625"/>
    <col min="15117" max="15117" customWidth="1" width="10.28515625"/>
    <col min="15118" max="15118" customWidth="1" width="1.85546875"/>
    <col min="15119" max="15119" customWidth="1" width="11.42578125"/>
    <col min="15120" max="15120" customWidth="1" width="2.28515625"/>
    <col min="15121" max="15121" customWidth="1" width="11.42578125"/>
    <col min="15122" max="15122" customWidth="1" width="3.42578125"/>
    <col min="15123" max="15123" customWidth="1" width="3.42578125"/>
    <col min="15124" max="15124" customWidth="1" width="2.85546875"/>
    <col min="15125" max="15125" customWidth="1" width="11.5703125"/>
    <col min="15126" max="15126" customWidth="1" width="2.140625"/>
    <col min="15127" max="15127" customWidth="1" width="11.42578125"/>
    <col min="15128" max="15128" customWidth="1" width="1.42578125"/>
    <col min="15129" max="15129" customWidth="1" width="11.42578125"/>
    <col min="15130" max="15130" customWidth="1" width="2"/>
    <col min="15131" max="15131" customWidth="1" width="11.42578125"/>
    <col min="15132" max="15132" customWidth="1" width="2.85546875"/>
    <col min="15133" max="15133" customWidth="1" width="3.1406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2.7109375"/>
    <col min="15346" max="15346" customWidth="1" width="10.5703125"/>
    <col min="15347" max="15347" customWidth="1" width="13.7109375"/>
    <col min="15348" max="15348" customWidth="1" width="16.5703125"/>
    <col min="15349" max="15349" customWidth="1" width="17.7109375"/>
    <col min="15350" max="15350" customWidth="1" width="10.7109375"/>
    <col min="15351" max="15351" customWidth="1" width="10"/>
    <col min="15352" max="15352" customWidth="1" width="2.7109375"/>
    <col min="15353" max="15353" customWidth="1" width="10"/>
    <col min="15354" max="15354" customWidth="1" width="10"/>
    <col min="15355" max="15355" customWidth="1" width="2.42578125"/>
    <col min="15356" max="15356" customWidth="1" width="11.42578125"/>
    <col min="15357" max="15357" customWidth="1" width="33"/>
    <col min="15358" max="15358" customWidth="1" width="5"/>
    <col min="15359" max="15359" customWidth="1" width="12.28515625"/>
    <col min="15360" max="15360" customWidth="1" width="5"/>
    <col min="15361" max="15361" customWidth="1" width="5.140625"/>
    <col min="15362" max="15362" customWidth="1" width="21.5703125"/>
    <col min="15363" max="15363" customWidth="1" width="5.140625"/>
    <col min="15364" max="15364" customWidth="1" width="23.7109375"/>
    <col min="15365" max="15365" customWidth="1" width="5.140625"/>
    <col min="15366" max="15366" customWidth="1" width="29.28515625"/>
    <col min="15367" max="15367" customWidth="1" width="5.140625"/>
    <col min="15368" max="15368" customWidth="1" width="21.140625"/>
    <col min="15369" max="15369" customWidth="1" width="5.140625"/>
    <col min="15370" max="15370" customWidth="1" width="3.7109375"/>
    <col min="15371" max="15371" customWidth="1" width="10.7109375"/>
    <col min="15372" max="15372" customWidth="1" width="2.28515625"/>
    <col min="15373" max="15373" customWidth="1" width="10.28515625"/>
    <col min="15374" max="15374" customWidth="1" width="1.85546875"/>
    <col min="15375" max="15375" customWidth="1" width="11.42578125"/>
    <col min="15376" max="15376" customWidth="1" width="2.28515625"/>
    <col min="15377" max="15377" customWidth="1" width="11.42578125"/>
    <col min="15378" max="15378" customWidth="1" width="3.42578125"/>
    <col min="15379" max="15379" customWidth="1" width="3.42578125"/>
    <col min="15380" max="15380" customWidth="1" width="2.85546875"/>
    <col min="15381" max="15381" customWidth="1" width="11.5703125"/>
    <col min="15382" max="15382" customWidth="1" width="2.140625"/>
    <col min="15383" max="15383" customWidth="1" width="11.42578125"/>
    <col min="15384" max="15384" customWidth="1" width="1.42578125"/>
    <col min="15385" max="15385" customWidth="1" width="11.42578125"/>
    <col min="15386" max="15386" customWidth="1" width="2"/>
    <col min="15387" max="15387" customWidth="1" width="11.42578125"/>
    <col min="15388" max="15388" customWidth="1" width="2.85546875"/>
    <col min="15389" max="15389" customWidth="1" width="3.1406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2.7109375"/>
    <col min="15602" max="15602" customWidth="1" width="10.5703125"/>
    <col min="15603" max="15603" customWidth="1" width="13.7109375"/>
    <col min="15604" max="15604" customWidth="1" width="16.5703125"/>
    <col min="15605" max="15605" customWidth="1" width="17.7109375"/>
    <col min="15606" max="15606" customWidth="1" width="10.7109375"/>
    <col min="15607" max="15607" customWidth="1" width="10"/>
    <col min="15608" max="15608" customWidth="1" width="2.7109375"/>
    <col min="15609" max="15609" customWidth="1" width="10"/>
    <col min="15610" max="15610" customWidth="1" width="10"/>
    <col min="15611" max="15611" customWidth="1" width="2.42578125"/>
    <col min="15612" max="15612" customWidth="1" width="11.42578125"/>
    <col min="15613" max="15613" customWidth="1" width="33"/>
    <col min="15614" max="15614" customWidth="1" width="5"/>
    <col min="15615" max="15615" customWidth="1" width="12.28515625"/>
    <col min="15616" max="15616" customWidth="1" width="5"/>
    <col min="15617" max="15617" customWidth="1" width="5.140625"/>
    <col min="15618" max="15618" customWidth="1" width="21.5703125"/>
    <col min="15619" max="15619" customWidth="1" width="5.140625"/>
    <col min="15620" max="15620" customWidth="1" width="23.7109375"/>
    <col min="15621" max="15621" customWidth="1" width="5.140625"/>
    <col min="15622" max="15622" customWidth="1" width="29.28515625"/>
    <col min="15623" max="15623" customWidth="1" width="5.140625"/>
    <col min="15624" max="15624" customWidth="1" width="21.140625"/>
    <col min="15625" max="15625" customWidth="1" width="5.140625"/>
    <col min="15626" max="15626" customWidth="1" width="3.7109375"/>
    <col min="15627" max="15627" customWidth="1" width="10.7109375"/>
    <col min="15628" max="15628" customWidth="1" width="2.28515625"/>
    <col min="15629" max="15629" customWidth="1" width="10.28515625"/>
    <col min="15630" max="15630" customWidth="1" width="1.85546875"/>
    <col min="15631" max="15631" customWidth="1" width="11.42578125"/>
    <col min="15632" max="15632" customWidth="1" width="2.28515625"/>
    <col min="15633" max="15633" customWidth="1" width="11.42578125"/>
    <col min="15634" max="15634" customWidth="1" width="3.42578125"/>
    <col min="15635" max="15635" customWidth="1" width="3.42578125"/>
    <col min="15636" max="15636" customWidth="1" width="2.85546875"/>
    <col min="15637" max="15637" customWidth="1" width="11.5703125"/>
    <col min="15638" max="15638" customWidth="1" width="2.140625"/>
    <col min="15639" max="15639" customWidth="1" width="11.42578125"/>
    <col min="15640" max="15640" customWidth="1" width="1.42578125"/>
    <col min="15641" max="15641" customWidth="1" width="11.42578125"/>
    <col min="15642" max="15642" customWidth="1" width="2"/>
    <col min="15643" max="15643" customWidth="1" width="11.42578125"/>
    <col min="15644" max="15644" customWidth="1" width="2.85546875"/>
    <col min="15645" max="15645" customWidth="1" width="3.1406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2.7109375"/>
    <col min="15858" max="15858" customWidth="1" width="10.5703125"/>
    <col min="15859" max="15859" customWidth="1" width="13.7109375"/>
    <col min="15860" max="15860" customWidth="1" width="16.5703125"/>
    <col min="15861" max="15861" customWidth="1" width="17.7109375"/>
    <col min="15862" max="15862" customWidth="1" width="10.7109375"/>
    <col min="15863" max="15863" customWidth="1" width="10"/>
    <col min="15864" max="15864" customWidth="1" width="2.7109375"/>
    <col min="15865" max="15865" customWidth="1" width="10"/>
    <col min="15866" max="15866" customWidth="1" width="10"/>
    <col min="15867" max="15867" customWidth="1" width="2.42578125"/>
    <col min="15868" max="15868" customWidth="1" width="11.42578125"/>
    <col min="15869" max="15869" customWidth="1" width="33"/>
    <col min="15870" max="15870" customWidth="1" width="5"/>
    <col min="15871" max="15871" customWidth="1" width="12.28515625"/>
    <col min="15872" max="15872" customWidth="1" width="5"/>
    <col min="15873" max="15873" customWidth="1" width="5.140625"/>
    <col min="15874" max="15874" customWidth="1" width="21.5703125"/>
    <col min="15875" max="15875" customWidth="1" width="5.140625"/>
    <col min="15876" max="15876" customWidth="1" width="23.7109375"/>
    <col min="15877" max="15877" customWidth="1" width="5.140625"/>
    <col min="15878" max="15878" customWidth="1" width="29.28515625"/>
    <col min="15879" max="15879" customWidth="1" width="5.140625"/>
    <col min="15880" max="15880" customWidth="1" width="21.140625"/>
    <col min="15881" max="15881" customWidth="1" width="5.140625"/>
    <col min="15882" max="15882" customWidth="1" width="3.7109375"/>
    <col min="15883" max="15883" customWidth="1" width="10.7109375"/>
    <col min="15884" max="15884" customWidth="1" width="2.28515625"/>
    <col min="15885" max="15885" customWidth="1" width="10.28515625"/>
    <col min="15886" max="15886" customWidth="1" width="1.85546875"/>
    <col min="15887" max="15887" customWidth="1" width="11.42578125"/>
    <col min="15888" max="15888" customWidth="1" width="2.28515625"/>
    <col min="15889" max="15889" customWidth="1" width="11.42578125"/>
    <col min="15890" max="15890" customWidth="1" width="3.42578125"/>
    <col min="15891" max="15891" customWidth="1" width="3.42578125"/>
    <col min="15892" max="15892" customWidth="1" width="2.85546875"/>
    <col min="15893" max="15893" customWidth="1" width="11.5703125"/>
    <col min="15894" max="15894" customWidth="1" width="2.140625"/>
    <col min="15895" max="15895" customWidth="1" width="11.42578125"/>
    <col min="15896" max="15896" customWidth="1" width="1.42578125"/>
    <col min="15897" max="15897" customWidth="1" width="11.42578125"/>
    <col min="15898" max="15898" customWidth="1" width="2"/>
    <col min="15899" max="15899" customWidth="1" width="11.42578125"/>
    <col min="15900" max="15900" customWidth="1" width="2.85546875"/>
    <col min="15901" max="15901" customWidth="1" width="3.1406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2.7109375"/>
    <col min="16114" max="16114" customWidth="1" width="10.5703125"/>
    <col min="16115" max="16115" customWidth="1" width="13.7109375"/>
    <col min="16116" max="16116" customWidth="1" width="16.5703125"/>
    <col min="16117" max="16117" customWidth="1" width="17.7109375"/>
    <col min="16118" max="16118" customWidth="1" width="10.7109375"/>
    <col min="16119" max="16119" customWidth="1" width="10"/>
    <col min="16120" max="16120" customWidth="1" width="2.7109375"/>
    <col min="16121" max="16121" customWidth="1" width="10"/>
    <col min="16122" max="16122" customWidth="1" width="10"/>
    <col min="16123" max="16123" customWidth="1" width="2.42578125"/>
    <col min="16124" max="16124" customWidth="1" width="11.42578125"/>
    <col min="16125" max="16125" customWidth="1" width="33"/>
    <col min="16126" max="16126" customWidth="1" width="5"/>
    <col min="16127" max="16127" customWidth="1" width="12.28515625"/>
    <col min="16128" max="16128" customWidth="1" width="5"/>
    <col min="16129" max="16129" customWidth="1" width="5.140625"/>
    <col min="16130" max="16130" customWidth="1" width="21.5703125"/>
    <col min="16131" max="16131" customWidth="1" width="5.140625"/>
    <col min="16132" max="16132" customWidth="1" width="23.7109375"/>
    <col min="16133" max="16133" customWidth="1" width="5.140625"/>
    <col min="16134" max="16134" customWidth="1" width="29.28515625"/>
    <col min="16135" max="16135" customWidth="1" width="5.140625"/>
    <col min="16136" max="16136" customWidth="1" width="21.140625"/>
    <col min="16137" max="16137" customWidth="1" width="5.140625"/>
    <col min="16138" max="16138" customWidth="1" width="3.7109375"/>
    <col min="16139" max="16139" customWidth="1" width="10.7109375"/>
    <col min="16140" max="16140" customWidth="1" width="2.28515625"/>
    <col min="16141" max="16141" customWidth="1" width="10.28515625"/>
    <col min="16142" max="16142" customWidth="1" width="1.85546875"/>
    <col min="16143" max="16143" customWidth="1" width="11.42578125"/>
    <col min="16144" max="16144" customWidth="1" width="2.28515625"/>
    <col min="16145" max="16145" customWidth="1" width="11.42578125"/>
    <col min="16146" max="16146" customWidth="1" width="3.42578125"/>
    <col min="16147" max="16147" customWidth="1" width="3.42578125"/>
    <col min="16148" max="16148" customWidth="1" width="2.85546875"/>
    <col min="16149" max="16149" customWidth="1" width="11.5703125"/>
    <col min="16150" max="16150" customWidth="1" width="2.140625"/>
    <col min="16151" max="16151" customWidth="1" width="11.42578125"/>
    <col min="16152" max="16152" customWidth="1" width="1.42578125"/>
    <col min="16153" max="16153" customWidth="1" width="11.42578125"/>
    <col min="16154" max="16154" customWidth="1" width="2"/>
    <col min="16155" max="16155" customWidth="1" width="11.42578125"/>
    <col min="16156" max="16156" customWidth="1" width="2.85546875"/>
    <col min="16157" max="16157" customWidth="1" width="3.1406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c r="A1">
        <v>0</v>
      </c>
      <c r="B1">
        <v>0</v>
      </c>
      <c r="C1">
        <v>0</v>
      </c>
      <c r="D1">
        <v>0</v>
      </c>
      <c r="L1">
        <v>0</v>
      </c>
      <c r="M1">
        <v>0</v>
      </c>
      <c r="O1">
        <v>0</v>
      </c>
      <c r="P1">
        <v>0</v>
      </c>
      <c r="Q1">
        <v>0</v>
      </c>
      <c r="R1">
        <v>0</v>
      </c>
      <c r="T1">
        <v>0</v>
      </c>
      <c r="U1">
        <v>0</v>
      </c>
      <c r="W1">
        <v>0</v>
      </c>
      <c r="X1">
        <v>0</v>
      </c>
      <c r="Z1">
        <v>0</v>
      </c>
      <c r="AA1">
        <v>0</v>
      </c>
      <c r="AC1">
        <v>0</v>
      </c>
    </row>
    <row r="2" ht="27.75" customHeight="1">
      <c r="A2">
        <v>0</v>
      </c>
      <c r="B2" t="str">
        <v>Modèle</v>
      </c>
      <c r="C2" t="str">
        <v>FF.1.A.2020</v>
      </c>
      <c r="D2" t="str">
        <v xml:space="preserve">CLASSEMENT ET PRÉSENTATION pour fiches de fabrication FF.1.A : vous pouvez coller au choix l'une de ces lignes ou cellules dans les cellules correspondantes de la fiche recette. </v>
      </c>
    </row>
    <row r="3">
      <c r="A3">
        <v>0</v>
      </c>
      <c r="B3">
        <v>0</v>
      </c>
      <c r="C3">
        <v>0</v>
      </c>
      <c r="D3">
        <v>0</v>
      </c>
      <c r="L3">
        <v>0</v>
      </c>
      <c r="M3">
        <v>0</v>
      </c>
      <c r="O3">
        <v>0</v>
      </c>
      <c r="P3">
        <v>0</v>
      </c>
      <c r="Q3">
        <v>0</v>
      </c>
      <c r="R3">
        <v>0</v>
      </c>
      <c r="T3">
        <v>0</v>
      </c>
      <c r="U3">
        <v>0</v>
      </c>
      <c r="W3">
        <v>0</v>
      </c>
      <c r="X3">
        <v>0</v>
      </c>
      <c r="Z3">
        <v>0</v>
      </c>
      <c r="AA3">
        <v>0</v>
      </c>
      <c r="AC3">
        <v>0</v>
      </c>
    </row>
    <row r="4" ht="30" customHeight="1">
      <c r="A4">
        <v>0</v>
      </c>
      <c r="B4" t="str">
        <v>Modèle B3-2015</v>
      </c>
      <c r="C4" t="str">
        <v>QUICHE AUX LARDONS</v>
      </c>
      <c r="L4" t="str">
        <v>ÉLÉMENTS DE BASE</v>
      </c>
      <c r="N4" t="str">
        <v>N°</v>
      </c>
      <c r="P4">
        <v>0</v>
      </c>
      <c r="Q4" t="str">
        <v xml:space="preserve">Classement Famille </v>
      </c>
      <c r="S4" t="str">
        <v>Codes ou N°</v>
      </c>
      <c r="U4">
        <v>0</v>
      </c>
      <c r="V4" t="str">
        <v>Pour obtenir les couleurs au stabilo</v>
      </c>
      <c r="X4" s="9" t="str">
        <v>Vert + Jaune</v>
      </c>
      <c r="AA4" s="9" t="str">
        <v>vert + rouge</v>
      </c>
      <c r="AD4">
        <v>0</v>
      </c>
    </row>
    <row r="5">
      <c r="A5">
        <v>0</v>
      </c>
      <c r="B5">
        <v>0</v>
      </c>
      <c r="C5">
        <v>0</v>
      </c>
      <c r="D5">
        <v>0</v>
      </c>
      <c r="L5">
        <v>0</v>
      </c>
      <c r="P5">
        <v>0</v>
      </c>
      <c r="Q5">
        <v>0</v>
      </c>
      <c r="R5">
        <v>0</v>
      </c>
      <c r="T5">
        <v>0</v>
      </c>
      <c r="U5">
        <v>0</v>
      </c>
      <c r="W5">
        <v>0</v>
      </c>
      <c r="X5">
        <v>0</v>
      </c>
      <c r="Z5">
        <v>0</v>
      </c>
      <c r="AA5">
        <v>0</v>
      </c>
      <c r="AC5">
        <v>0</v>
      </c>
    </row>
    <row r="6"/>
    <row r="7" ht="29.25" customHeight="1">
      <c r="B7" t="str">
        <v>Vous pouvez coller ces lignes sur votre fiche recette pour en améliorer la présentation</v>
      </c>
      <c r="L7">
        <v>0</v>
      </c>
      <c r="M7" t="str">
        <v>coller dans les cellules</v>
      </c>
      <c r="O7" t="str">
        <v>coller dans les cellules</v>
      </c>
      <c r="Q7">
        <v>0</v>
      </c>
      <c r="R7" t="str">
        <v xml:space="preserve">produit de base recette peut se coller dans la cellule : Classement Famille </v>
      </c>
      <c r="AC7">
        <v>0</v>
      </c>
    </row>
    <row r="8" ht="36.75" customHeight="1">
      <c r="A8">
        <v>0</v>
      </c>
      <c r="B8">
        <v>0</v>
      </c>
      <c r="C8">
        <v>0</v>
      </c>
      <c r="L8">
        <v>0</v>
      </c>
      <c r="P8">
        <v>0</v>
      </c>
      <c r="Q8">
        <v>0</v>
      </c>
      <c r="R8" t="str">
        <v>Couleur diététique</v>
      </c>
      <c r="T8">
        <v>0</v>
      </c>
      <c r="U8" t="str">
        <v>Couleur diététique</v>
      </c>
      <c r="W8">
        <v>0</v>
      </c>
      <c r="X8" t="str">
        <v>Couleur diététique</v>
      </c>
      <c r="Z8">
        <v>0</v>
      </c>
      <c r="AA8" t="str">
        <v>Couleur diététique</v>
      </c>
      <c r="AC8">
        <v>0</v>
      </c>
    </row>
    <row r="9" ht="36.75" customHeight="1">
      <c r="A9">
        <v>0</v>
      </c>
      <c r="E9" s="9" t="str">
        <v>coller les cellules sur la fiche recette</v>
      </c>
      <c r="H9" t="str">
        <v>Classement</v>
      </c>
      <c r="J9" s="2" t="str">
        <v>Codes ou N°</v>
      </c>
      <c r="M9" s="9" t="str">
        <v>ENTRÉES</v>
      </c>
      <c r="O9" s="2" t="str">
        <v>ENT001</v>
      </c>
      <c r="Q9">
        <v>0</v>
      </c>
      <c r="R9" t="str">
        <v>Protéines</v>
      </c>
      <c r="T9">
        <v>0</v>
      </c>
      <c r="U9" t="str">
        <v>Cuidités</v>
      </c>
      <c r="W9">
        <v>0</v>
      </c>
      <c r="X9" t="str">
        <v>Crudités</v>
      </c>
      <c r="Z9">
        <v>0</v>
      </c>
      <c r="AA9" t="str">
        <v>Féculent</v>
      </c>
      <c r="AC9">
        <v>0</v>
      </c>
    </row>
    <row r="10" ht="36.75" customHeight="1">
      <c r="A10">
        <v>0</v>
      </c>
      <c r="D10">
        <v>0</v>
      </c>
      <c r="E10" t="str">
        <v>Mode de cuisson</v>
      </c>
      <c r="H10">
        <v>0</v>
      </c>
      <c r="J10">
        <v>0</v>
      </c>
      <c r="K10">
        <v>0</v>
      </c>
      <c r="L10">
        <v>0</v>
      </c>
      <c r="M10">
        <v>0</v>
      </c>
      <c r="O10">
        <v>0</v>
      </c>
      <c r="P10">
        <v>0</v>
      </c>
      <c r="Q10">
        <v>0</v>
      </c>
      <c r="T10">
        <v>0</v>
      </c>
      <c r="AC10">
        <v>0</v>
      </c>
    </row>
    <row r="11" ht="36.75" customHeight="1">
      <c r="A11">
        <v>0</v>
      </c>
      <c r="D11">
        <v>0</v>
      </c>
      <c r="E11" t="str">
        <v>Braisé</v>
      </c>
      <c r="H11" t="str">
        <v>Accompagnement d'Apéritif</v>
      </c>
      <c r="J11" s="2" t="str">
        <v>APÉ 001</v>
      </c>
      <c r="L11">
        <v>0</v>
      </c>
      <c r="M11" s="9" t="str">
        <v>POISSONS</v>
      </c>
      <c r="O11" s="2" t="str">
        <v>POI001</v>
      </c>
      <c r="Q11">
        <v>0</v>
      </c>
      <c r="R11" t="str">
        <v>Abats</v>
      </c>
      <c r="T11">
        <v>0</v>
      </c>
      <c r="U11" t="str">
        <v>Agrumes  Pomme Pample.)</v>
      </c>
      <c r="W11">
        <v>0</v>
      </c>
      <c r="X11" t="str">
        <v>Agrumes  Pomme Pample.)</v>
      </c>
      <c r="Z11">
        <v>0</v>
      </c>
      <c r="AA11" t="str">
        <v>Blé</v>
      </c>
      <c r="AC11">
        <v>0</v>
      </c>
    </row>
    <row r="12" ht="36.75" customHeight="1">
      <c r="A12">
        <v>0</v>
      </c>
      <c r="B12" t="str">
        <v xml:space="preserve">FORMAT A COPIER SUR LA FICHE TECHNIQUE </v>
      </c>
      <c r="D12">
        <v>0</v>
      </c>
      <c r="E12" t="str">
        <v>Confit</v>
      </c>
      <c r="H12">
        <v>0</v>
      </c>
      <c r="J12">
        <v>0</v>
      </c>
      <c r="K12">
        <v>0</v>
      </c>
      <c r="L12">
        <v>0</v>
      </c>
      <c r="M12">
        <v>0</v>
      </c>
      <c r="P12">
        <v>0</v>
      </c>
      <c r="Q12">
        <v>0</v>
      </c>
      <c r="R12" t="str">
        <v>Abattis</v>
      </c>
      <c r="T12">
        <v>0</v>
      </c>
      <c r="U12" t="str">
        <v>Artichaut</v>
      </c>
      <c r="W12">
        <v>0</v>
      </c>
      <c r="X12" t="str">
        <v>Avocat</v>
      </c>
      <c r="Z12">
        <v>0</v>
      </c>
      <c r="AA12" t="str">
        <v>Boulghour</v>
      </c>
      <c r="AC12">
        <v>0</v>
      </c>
    </row>
    <row r="13" ht="36.75" customHeight="1">
      <c r="A13">
        <v>0</v>
      </c>
      <c r="B13">
        <v>0</v>
      </c>
      <c r="C13">
        <v>0</v>
      </c>
      <c r="D13">
        <v>0</v>
      </c>
      <c r="E13" t="str">
        <v>Frit</v>
      </c>
      <c r="H13" t="str">
        <v>Décor salé</v>
      </c>
      <c r="J13" s="2" t="str">
        <v>DEC 001</v>
      </c>
      <c r="L13">
        <v>0</v>
      </c>
      <c r="M13" s="9" t="str">
        <v>VOLAILLES</v>
      </c>
      <c r="O13" s="2" t="str">
        <v>VOL001</v>
      </c>
      <c r="Q13">
        <v>0</v>
      </c>
      <c r="R13" t="str">
        <v>Agneau</v>
      </c>
      <c r="T13">
        <v>0</v>
      </c>
      <c r="U13" t="str">
        <v>Asperges</v>
      </c>
      <c r="W13">
        <v>0</v>
      </c>
      <c r="X13" t="str">
        <v>Betteraves</v>
      </c>
      <c r="Z13">
        <v>0</v>
      </c>
      <c r="AA13" t="str">
        <v>Féves</v>
      </c>
      <c r="AC13">
        <v>0</v>
      </c>
    </row>
    <row r="14" ht="36.75" customHeight="1">
      <c r="A14">
        <v>0</v>
      </c>
      <c r="B14" t="str">
        <v>ÉLÉMENTS DE BASE</v>
      </c>
      <c r="D14">
        <v>0</v>
      </c>
      <c r="E14" t="str">
        <v>Fumé</v>
      </c>
      <c r="H14">
        <v>0</v>
      </c>
      <c r="J14">
        <v>0</v>
      </c>
      <c r="K14">
        <v>0</v>
      </c>
      <c r="L14">
        <v>0</v>
      </c>
      <c r="P14">
        <v>0</v>
      </c>
      <c r="Q14">
        <v>0</v>
      </c>
      <c r="R14" t="str">
        <v>Bœuf</v>
      </c>
      <c r="T14">
        <v>0</v>
      </c>
      <c r="U14" t="str">
        <v>Betteraves</v>
      </c>
      <c r="W14">
        <v>0</v>
      </c>
      <c r="X14" t="str">
        <v>Carottes</v>
      </c>
      <c r="Z14">
        <v>0</v>
      </c>
      <c r="AA14" t="str">
        <v>Févettes</v>
      </c>
      <c r="AC14">
        <v>0</v>
      </c>
    </row>
    <row r="15" ht="36.75" customHeight="1">
      <c r="A15">
        <v>0</v>
      </c>
      <c r="B15">
        <v>0</v>
      </c>
      <c r="C15">
        <v>0</v>
      </c>
      <c r="D15">
        <v>0</v>
      </c>
      <c r="E15" t="str">
        <v>Grillé</v>
      </c>
      <c r="H15" t="str">
        <v>Décor sucré</v>
      </c>
      <c r="J15" s="2" t="str">
        <v>DEC 001</v>
      </c>
      <c r="L15">
        <v>0</v>
      </c>
      <c r="M15" s="9" t="str">
        <v>VIANDES</v>
      </c>
      <c r="O15" s="2" t="str">
        <v>VIA001</v>
      </c>
      <c r="Q15">
        <v>0</v>
      </c>
      <c r="R15" t="str">
        <v>Cailles</v>
      </c>
      <c r="T15">
        <v>0</v>
      </c>
      <c r="U15" t="str">
        <v>Carottes</v>
      </c>
      <c r="W15">
        <v>0</v>
      </c>
      <c r="X15" t="str">
        <v>Céléri branche</v>
      </c>
      <c r="Z15">
        <v>0</v>
      </c>
      <c r="AA15" t="str">
        <v>H. Cocos</v>
      </c>
      <c r="AC15">
        <v>0</v>
      </c>
    </row>
    <row r="16" ht="36.75" customHeight="1">
      <c r="A16">
        <v>0</v>
      </c>
      <c r="B16" t="str">
        <v>GARNITURE AROMATIQUE</v>
      </c>
      <c r="D16">
        <v>0</v>
      </c>
      <c r="E16" t="str">
        <v>Nature</v>
      </c>
      <c r="H16">
        <v>0</v>
      </c>
      <c r="J16">
        <v>0</v>
      </c>
      <c r="K16">
        <v>0</v>
      </c>
      <c r="L16">
        <v>0</v>
      </c>
      <c r="M16">
        <v>0</v>
      </c>
      <c r="O16">
        <v>0</v>
      </c>
      <c r="P16">
        <v>0</v>
      </c>
      <c r="Q16">
        <v>0</v>
      </c>
      <c r="R16" t="str">
        <v>Canard</v>
      </c>
      <c r="T16">
        <v>0</v>
      </c>
      <c r="U16" t="str">
        <v>Céléri branche</v>
      </c>
      <c r="W16">
        <v>0</v>
      </c>
      <c r="X16" t="str">
        <v>Céléri rave</v>
      </c>
      <c r="Z16">
        <v>0</v>
      </c>
      <c r="AA16" t="str">
        <v>H. Flageolets</v>
      </c>
      <c r="AC16">
        <v>0</v>
      </c>
    </row>
    <row r="17" ht="36.75" customHeight="1">
      <c r="A17">
        <v>0</v>
      </c>
      <c r="B17">
        <v>0</v>
      </c>
      <c r="C17">
        <v>0</v>
      </c>
      <c r="D17">
        <v>0</v>
      </c>
      <c r="E17" t="str">
        <v>Papillotes</v>
      </c>
      <c r="H17" t="str">
        <v>Desserts</v>
      </c>
      <c r="J17" s="2" t="str">
        <v>DES 001</v>
      </c>
      <c r="L17">
        <v>0</v>
      </c>
      <c r="M17" t="str">
        <v>PLATS COMPLETS</v>
      </c>
      <c r="O17" s="2" t="str">
        <v>PLC001</v>
      </c>
      <c r="Q17">
        <v>0</v>
      </c>
      <c r="R17" t="str">
        <v>Charcuteries</v>
      </c>
      <c r="T17">
        <v>0</v>
      </c>
      <c r="U17" t="str">
        <v>Céléri rave</v>
      </c>
      <c r="W17">
        <v>0</v>
      </c>
      <c r="X17" t="str">
        <v>Champignons</v>
      </c>
      <c r="Z17">
        <v>0</v>
      </c>
      <c r="AA17" t="str">
        <v>H. Noirs</v>
      </c>
      <c r="AC17">
        <v>0</v>
      </c>
    </row>
    <row r="18" ht="36.75" customHeight="1">
      <c r="A18">
        <v>0</v>
      </c>
      <c r="B18" t="str">
        <v>SAUCE</v>
      </c>
      <c r="D18">
        <v>0</v>
      </c>
      <c r="E18" t="str">
        <v>Poché</v>
      </c>
      <c r="H18">
        <v>0</v>
      </c>
      <c r="J18">
        <v>0</v>
      </c>
      <c r="K18">
        <v>0</v>
      </c>
      <c r="L18">
        <v>0</v>
      </c>
      <c r="M18">
        <v>0</v>
      </c>
      <c r="P18">
        <v>0</v>
      </c>
      <c r="Q18">
        <v>0</v>
      </c>
      <c r="R18" t="str">
        <v>Coquillages</v>
      </c>
      <c r="T18">
        <v>0</v>
      </c>
      <c r="U18" t="str">
        <v>Champignons</v>
      </c>
      <c r="W18">
        <v>0</v>
      </c>
      <c r="X18" t="str">
        <v>Chou blanc</v>
      </c>
      <c r="Z18">
        <v>0</v>
      </c>
      <c r="AA18" t="str">
        <v>H. Rouges</v>
      </c>
      <c r="AC18">
        <v>0</v>
      </c>
    </row>
    <row r="19" ht="36.75" customHeight="1">
      <c r="A19">
        <v>0</v>
      </c>
      <c r="B19">
        <v>0</v>
      </c>
      <c r="C19">
        <v>0</v>
      </c>
      <c r="D19">
        <v>0</v>
      </c>
      <c r="E19" t="str">
        <v>Poellé</v>
      </c>
      <c r="H19" t="str">
        <v>Entrées chaude</v>
      </c>
      <c r="J19" s="2" t="str">
        <v>ENC 001</v>
      </c>
      <c r="L19">
        <v>0</v>
      </c>
      <c r="M19" s="9" t="str">
        <v>ACCOMPAGNEMENTS</v>
      </c>
      <c r="O19" s="2" t="str">
        <v>ACC001</v>
      </c>
      <c r="Q19">
        <v>0</v>
      </c>
      <c r="R19" t="str">
        <v>Crustacés</v>
      </c>
      <c r="T19">
        <v>0</v>
      </c>
      <c r="U19" t="str">
        <v>Chou blanc</v>
      </c>
      <c r="W19">
        <v>0</v>
      </c>
      <c r="X19" t="str">
        <v>Chou rouge</v>
      </c>
      <c r="Z19">
        <v>0</v>
      </c>
      <c r="AA19" t="str">
        <v>H. Soisson</v>
      </c>
      <c r="AC19">
        <v>0</v>
      </c>
    </row>
    <row r="20" ht="36.75" customHeight="1">
      <c r="A20">
        <v>0</v>
      </c>
      <c r="B20" t="str">
        <v>ASSAISONNEMENT</v>
      </c>
      <c r="D20">
        <v>0</v>
      </c>
      <c r="E20" t="str">
        <v>Râgouts</v>
      </c>
      <c r="H20">
        <v>0</v>
      </c>
      <c r="J20">
        <v>0</v>
      </c>
      <c r="K20">
        <v>0</v>
      </c>
      <c r="L20">
        <v>0</v>
      </c>
      <c r="P20">
        <v>0</v>
      </c>
      <c r="Q20">
        <v>0</v>
      </c>
      <c r="R20" t="str">
        <v>Dinde</v>
      </c>
      <c r="T20">
        <v>0</v>
      </c>
      <c r="U20" t="str">
        <v>Chou rouge</v>
      </c>
      <c r="W20">
        <v>0</v>
      </c>
      <c r="X20" t="str">
        <v>Choux Brocolis</v>
      </c>
      <c r="Z20">
        <v>0</v>
      </c>
      <c r="AA20" t="str">
        <v>H.Blancs</v>
      </c>
      <c r="AC20">
        <v>0</v>
      </c>
    </row>
    <row r="21" ht="36.75" customHeight="1">
      <c r="A21">
        <v>0</v>
      </c>
      <c r="B21">
        <v>0</v>
      </c>
      <c r="C21">
        <v>0</v>
      </c>
      <c r="D21">
        <v>0</v>
      </c>
      <c r="E21" t="str">
        <v>Rôti</v>
      </c>
      <c r="H21" t="str">
        <v>Entrée froide</v>
      </c>
      <c r="J21" s="2" t="str">
        <v>ENF 001</v>
      </c>
      <c r="L21">
        <v>0</v>
      </c>
      <c r="M21" s="9" t="str">
        <v>PATISSERIES</v>
      </c>
      <c r="O21" s="2" t="str">
        <v>PAT001</v>
      </c>
      <c r="Q21">
        <v>0</v>
      </c>
      <c r="R21" t="str">
        <v>Farces</v>
      </c>
      <c r="T21">
        <v>0</v>
      </c>
      <c r="U21" t="str">
        <v>Choux Brocolis</v>
      </c>
      <c r="W21">
        <v>0</v>
      </c>
      <c r="X21" t="str">
        <v>Choux Chinois</v>
      </c>
      <c r="Z21">
        <v>0</v>
      </c>
      <c r="AA21" t="str">
        <v>Lentilles</v>
      </c>
      <c r="AC21">
        <v>0</v>
      </c>
    </row>
    <row r="22" ht="36.75" customHeight="1">
      <c r="A22">
        <v>0</v>
      </c>
      <c r="B22" t="str">
        <v>GARNITURE DE FINITION</v>
      </c>
      <c r="D22">
        <v>0</v>
      </c>
      <c r="E22" t="str">
        <v>Saumuré</v>
      </c>
      <c r="H22">
        <v>0</v>
      </c>
      <c r="J22">
        <v>0</v>
      </c>
      <c r="K22">
        <v>0</v>
      </c>
      <c r="M22">
        <v>0</v>
      </c>
      <c r="O22">
        <v>0</v>
      </c>
      <c r="P22">
        <v>0</v>
      </c>
      <c r="Q22">
        <v>0</v>
      </c>
      <c r="R22" t="str">
        <v>Gibier à plumes</v>
      </c>
      <c r="T22">
        <v>0</v>
      </c>
      <c r="U22" t="str">
        <v>Choux Bruxelles</v>
      </c>
      <c r="W22">
        <v>0</v>
      </c>
      <c r="X22" t="str">
        <v>Choux fleur</v>
      </c>
      <c r="Z22">
        <v>0</v>
      </c>
      <c r="AA22" t="str">
        <v>Maïs</v>
      </c>
      <c r="AC22">
        <v>0</v>
      </c>
    </row>
    <row r="23" ht="36.75" customHeight="1">
      <c r="A23">
        <v>0</v>
      </c>
      <c r="B23">
        <v>0</v>
      </c>
      <c r="C23">
        <v>0</v>
      </c>
      <c r="D23">
        <v>0</v>
      </c>
      <c r="E23" t="str">
        <v>Sauté avec Sauce</v>
      </c>
      <c r="H23" t="str">
        <v>Entrée Mixte Froide/Chaude</v>
      </c>
      <c r="J23" s="2" t="str">
        <v>ENM 001</v>
      </c>
      <c r="L23">
        <v>0</v>
      </c>
      <c r="M23" s="9" t="str">
        <v>PREPARATIONS CHAUDES</v>
      </c>
      <c r="O23" s="2" t="str">
        <v>CHAUD001</v>
      </c>
      <c r="Q23">
        <v>0</v>
      </c>
      <c r="R23" t="str">
        <v>Gibier à poil</v>
      </c>
      <c r="T23">
        <v>0</v>
      </c>
      <c r="U23" t="str">
        <v>Choux Chinois</v>
      </c>
      <c r="W23">
        <v>0</v>
      </c>
      <c r="X23" t="str">
        <v>Choux Romanesco</v>
      </c>
      <c r="Z23">
        <v>0</v>
      </c>
      <c r="AA23" t="str">
        <v>P.Terre</v>
      </c>
      <c r="AC23">
        <v>0</v>
      </c>
    </row>
    <row r="24" ht="36.75" customHeight="1">
      <c r="A24">
        <v>0</v>
      </c>
      <c r="B24" t="str">
        <v>LÉGUMES</v>
      </c>
      <c r="E24" t="str">
        <v>Sauté sans Sauce</v>
      </c>
      <c r="H24">
        <v>0</v>
      </c>
      <c r="J24">
        <v>0</v>
      </c>
      <c r="K24">
        <v>0</v>
      </c>
      <c r="M24">
        <v>0</v>
      </c>
      <c r="P24">
        <v>0</v>
      </c>
      <c r="Q24">
        <v>0</v>
      </c>
      <c r="R24" t="str">
        <v>Jus / Bouillon</v>
      </c>
      <c r="T24">
        <v>0</v>
      </c>
      <c r="U24" t="str">
        <v>Choux de Milan</v>
      </c>
      <c r="W24">
        <v>0</v>
      </c>
      <c r="X24" t="str">
        <v>Concombres</v>
      </c>
      <c r="Z24">
        <v>0</v>
      </c>
      <c r="AA24" t="str">
        <v>Pâtes</v>
      </c>
      <c r="AC24">
        <v>0</v>
      </c>
    </row>
    <row r="25" ht="36.75" customHeight="1">
      <c r="A25">
        <v>0</v>
      </c>
      <c r="B25">
        <v>0</v>
      </c>
      <c r="C25">
        <v>0</v>
      </c>
      <c r="D25">
        <v>0</v>
      </c>
      <c r="E25" t="str">
        <v>Vapeur</v>
      </c>
      <c r="H25" t="str">
        <v>Garniture de cuisson</v>
      </c>
      <c r="J25" s="2" t="str">
        <v>GAC 001</v>
      </c>
      <c r="L25">
        <v>0</v>
      </c>
      <c r="M25" s="9" t="str">
        <v>PLAT PRINCIPAL</v>
      </c>
      <c r="O25" s="2" t="str">
        <v>PLA001</v>
      </c>
      <c r="Q25">
        <v>0</v>
      </c>
      <c r="R25" t="str">
        <v>Lapin</v>
      </c>
      <c r="T25">
        <v>0</v>
      </c>
      <c r="U25" t="str">
        <v>Choux fleur</v>
      </c>
      <c r="W25">
        <v>0</v>
      </c>
      <c r="X25" t="str">
        <v>Courgettes</v>
      </c>
      <c r="Z25">
        <v>0</v>
      </c>
      <c r="AA25" t="str">
        <v>Pois chiches</v>
      </c>
      <c r="AC25">
        <v>0</v>
      </c>
    </row>
    <row r="26" ht="36.75" customHeight="1">
      <c r="A26">
        <v>0</v>
      </c>
      <c r="B26" t="str">
        <v>Bonne utilisation</v>
      </c>
      <c r="D26">
        <v>0</v>
      </c>
      <c r="H26">
        <v>0</v>
      </c>
      <c r="J26">
        <v>0</v>
      </c>
      <c r="K26">
        <v>0</v>
      </c>
      <c r="L26">
        <v>0</v>
      </c>
      <c r="P26">
        <v>0</v>
      </c>
      <c r="Q26">
        <v>0</v>
      </c>
      <c r="R26" t="str">
        <v>Mouton</v>
      </c>
      <c r="T26">
        <v>0</v>
      </c>
      <c r="U26" t="str">
        <v>Choux Romanesco</v>
      </c>
      <c r="W26">
        <v>0</v>
      </c>
      <c r="X26" t="str">
        <v>Endives</v>
      </c>
      <c r="Z26">
        <v>0</v>
      </c>
      <c r="AA26" t="str">
        <v>Polenta</v>
      </c>
      <c r="AC26">
        <v>0</v>
      </c>
    </row>
    <row r="27" ht="36.75" customHeight="1">
      <c r="A27">
        <v>0</v>
      </c>
      <c r="B27" t="str">
        <v>Joel Leboucher Cuisine Centrale de Rochefort sur mer</v>
      </c>
      <c r="H27" t="str">
        <v>Garniture de finition</v>
      </c>
      <c r="J27" s="2" t="str">
        <v>GAF 001</v>
      </c>
      <c r="M27" s="9" t="str">
        <v>CRUDITES</v>
      </c>
      <c r="O27" s="2" t="str">
        <v>CRU001</v>
      </c>
      <c r="Q27">
        <v>0</v>
      </c>
      <c r="R27" t="str">
        <v>Œufs</v>
      </c>
      <c r="T27">
        <v>0</v>
      </c>
      <c r="U27" t="str">
        <v>Cœur de Palmier</v>
      </c>
      <c r="W27">
        <v>0</v>
      </c>
      <c r="X27" t="str">
        <v>Epinards</v>
      </c>
      <c r="Z27">
        <v>0</v>
      </c>
      <c r="AA27" t="str">
        <v>Riz</v>
      </c>
      <c r="AC27">
        <v>0</v>
      </c>
    </row>
    <row r="28" ht="36.75" customHeight="1">
      <c r="A28">
        <v>0</v>
      </c>
      <c r="B28">
        <v>0</v>
      </c>
      <c r="H28">
        <v>0</v>
      </c>
      <c r="J28">
        <v>0</v>
      </c>
      <c r="K28">
        <v>0</v>
      </c>
      <c r="M28">
        <v>0</v>
      </c>
      <c r="O28">
        <v>0</v>
      </c>
      <c r="P28">
        <v>0</v>
      </c>
      <c r="Q28">
        <v>0</v>
      </c>
      <c r="R28" t="str">
        <v>Poisson</v>
      </c>
      <c r="T28">
        <v>0</v>
      </c>
      <c r="U28" t="str">
        <v>Concombres</v>
      </c>
      <c r="W28">
        <v>0</v>
      </c>
      <c r="X28" t="str">
        <v>Fenouil</v>
      </c>
      <c r="Z28">
        <v>0</v>
      </c>
      <c r="AA28" t="str">
        <v>Rutabaga</v>
      </c>
      <c r="AC28">
        <v>0</v>
      </c>
    </row>
    <row r="29" ht="36.75" customHeight="1">
      <c r="A29">
        <v>0</v>
      </c>
      <c r="B29">
        <v>0</v>
      </c>
      <c r="H29" t="str">
        <v>Gibier</v>
      </c>
      <c r="J29" s="2" t="str">
        <v>GIB 001</v>
      </c>
      <c r="M29" s="9" t="str">
        <v>CUIDITES</v>
      </c>
      <c r="O29" s="2" t="str">
        <v>CUI001</v>
      </c>
      <c r="Q29">
        <v>0</v>
      </c>
      <c r="R29" t="str">
        <v>Porc</v>
      </c>
      <c r="T29">
        <v>0</v>
      </c>
      <c r="U29" t="str">
        <v>Courge</v>
      </c>
      <c r="W29">
        <v>0</v>
      </c>
      <c r="X29" t="str">
        <v>Navets</v>
      </c>
      <c r="Z29">
        <v>0</v>
      </c>
      <c r="AA29" t="str">
        <v>Semoule</v>
      </c>
      <c r="AC29">
        <v>0</v>
      </c>
    </row>
    <row r="30" ht="36.75" customHeight="1">
      <c r="A30">
        <v>0</v>
      </c>
      <c r="B30">
        <v>0</v>
      </c>
      <c r="C30">
        <v>0</v>
      </c>
      <c r="D30">
        <v>0</v>
      </c>
      <c r="H30">
        <v>0</v>
      </c>
      <c r="J30">
        <v>0</v>
      </c>
      <c r="K30">
        <v>0</v>
      </c>
      <c r="L30">
        <v>0</v>
      </c>
      <c r="M30">
        <v>0</v>
      </c>
      <c r="P30">
        <v>0</v>
      </c>
      <c r="Q30">
        <v>0</v>
      </c>
      <c r="R30" t="str">
        <v>Poule</v>
      </c>
      <c r="T30">
        <v>0</v>
      </c>
      <c r="U30" t="str">
        <v>Courgettes</v>
      </c>
      <c r="W30">
        <v>0</v>
      </c>
      <c r="X30" t="str">
        <v>Oignons</v>
      </c>
      <c r="Z30">
        <v>0</v>
      </c>
      <c r="AA30" t="str">
        <v>Topinambour</v>
      </c>
      <c r="AC30">
        <v>0</v>
      </c>
    </row>
    <row r="31" ht="36.75" customHeight="1">
      <c r="A31">
        <v>0</v>
      </c>
      <c r="B31">
        <v>0</v>
      </c>
      <c r="C31">
        <v>0</v>
      </c>
      <c r="D31">
        <v>0</v>
      </c>
      <c r="H31" t="str">
        <v>H.O. Composition légumes Multiples</v>
      </c>
      <c r="J31" s="2" t="str">
        <v>HCM 100</v>
      </c>
      <c r="L31">
        <v>0</v>
      </c>
      <c r="M31" s="9" t="str">
        <v>FECULENTS</v>
      </c>
      <c r="O31" s="2" t="str">
        <v>FEC001</v>
      </c>
      <c r="Q31">
        <v>0</v>
      </c>
      <c r="R31" t="str">
        <v>Poulet</v>
      </c>
      <c r="T31">
        <v>0</v>
      </c>
      <c r="U31" t="str">
        <v>Crosne</v>
      </c>
      <c r="W31">
        <v>0</v>
      </c>
      <c r="X31" t="str">
        <v>Poivrons jaunes</v>
      </c>
      <c r="Z31">
        <v>0</v>
      </c>
      <c r="AA31">
        <v>0</v>
      </c>
      <c r="AC31">
        <v>0</v>
      </c>
    </row>
    <row r="32" ht="36.75" customHeight="1">
      <c r="A32">
        <v>0</v>
      </c>
      <c r="B32">
        <v>0</v>
      </c>
      <c r="C32">
        <v>0</v>
      </c>
      <c r="D32">
        <v>0</v>
      </c>
      <c r="H32">
        <v>0</v>
      </c>
      <c r="J32">
        <v>0</v>
      </c>
      <c r="K32">
        <v>0</v>
      </c>
      <c r="L32">
        <v>0</v>
      </c>
      <c r="P32">
        <v>0</v>
      </c>
      <c r="Q32">
        <v>0</v>
      </c>
      <c r="R32" t="str">
        <v>Veau</v>
      </c>
      <c r="T32">
        <v>0</v>
      </c>
      <c r="U32" t="str">
        <v>Endives</v>
      </c>
      <c r="W32">
        <v>0</v>
      </c>
      <c r="X32" t="str">
        <v>Poivrons rouges</v>
      </c>
      <c r="Z32">
        <v>0</v>
      </c>
      <c r="AA32">
        <v>0</v>
      </c>
      <c r="AC32">
        <v>0</v>
      </c>
    </row>
    <row r="33" ht="36.75" customHeight="1">
      <c r="A33">
        <v>0</v>
      </c>
      <c r="B33">
        <v>0</v>
      </c>
      <c r="C33">
        <v>0</v>
      </c>
      <c r="D33">
        <v>0</v>
      </c>
      <c r="H33" t="str">
        <v xml:space="preserve">Jus nature </v>
      </c>
      <c r="J33" s="2" t="str">
        <v>JUN 001</v>
      </c>
      <c r="L33">
        <v>0</v>
      </c>
      <c r="M33" s="9" t="str">
        <v>COMPOSES VERTS</v>
      </c>
      <c r="O33" s="2" t="str">
        <v>CVR001</v>
      </c>
      <c r="Q33">
        <v>0</v>
      </c>
      <c r="T33">
        <v>0</v>
      </c>
      <c r="U33" t="str">
        <v>Epinards</v>
      </c>
      <c r="W33">
        <v>0</v>
      </c>
      <c r="X33" t="str">
        <v>Poivrons verts</v>
      </c>
      <c r="Z33">
        <v>0</v>
      </c>
      <c r="AA33">
        <v>0</v>
      </c>
      <c r="AC33">
        <v>0</v>
      </c>
    </row>
    <row r="34" ht="36.75" customHeight="1">
      <c r="A34">
        <v>0</v>
      </c>
      <c r="B34">
        <v>0</v>
      </c>
      <c r="C34">
        <v>0</v>
      </c>
      <c r="D34">
        <v>0</v>
      </c>
      <c r="H34">
        <v>0</v>
      </c>
      <c r="J34">
        <v>0</v>
      </c>
      <c r="K34">
        <v>0</v>
      </c>
      <c r="L34">
        <v>0</v>
      </c>
      <c r="M34">
        <v>0</v>
      </c>
      <c r="O34">
        <v>0</v>
      </c>
      <c r="P34">
        <v>0</v>
      </c>
      <c r="Q34">
        <v>0</v>
      </c>
      <c r="T34">
        <v>0</v>
      </c>
      <c r="U34" t="str">
        <v>Fenouil</v>
      </c>
      <c r="W34">
        <v>0</v>
      </c>
      <c r="X34" t="str">
        <v>Radis noirs</v>
      </c>
      <c r="Z34">
        <v>0</v>
      </c>
      <c r="AA34">
        <v>0</v>
      </c>
      <c r="AC34">
        <v>0</v>
      </c>
    </row>
    <row r="35" ht="36.75" customHeight="1">
      <c r="A35">
        <v>0</v>
      </c>
      <c r="B35">
        <v>0</v>
      </c>
      <c r="C35">
        <v>0</v>
      </c>
      <c r="D35">
        <v>0</v>
      </c>
      <c r="H35" t="str">
        <v>Laitages</v>
      </c>
      <c r="J35" s="2" t="str">
        <v>LAI 001</v>
      </c>
      <c r="L35">
        <v>0</v>
      </c>
      <c r="M35" s="9" t="str">
        <v>LAITAGES - FROMAGES</v>
      </c>
      <c r="O35" s="2" t="str">
        <v>LAI001</v>
      </c>
      <c r="Q35">
        <v>0</v>
      </c>
      <c r="T35">
        <v>0</v>
      </c>
      <c r="U35" t="str">
        <v>Navets</v>
      </c>
      <c r="W35">
        <v>0</v>
      </c>
      <c r="X35" t="str">
        <v>Radis roses</v>
      </c>
      <c r="Z35">
        <v>0</v>
      </c>
      <c r="AA35">
        <v>0</v>
      </c>
      <c r="AC35">
        <v>0</v>
      </c>
    </row>
    <row r="36" ht="36.75" customHeight="1">
      <c r="A36">
        <v>0</v>
      </c>
      <c r="B36">
        <v>0</v>
      </c>
      <c r="C36">
        <v>0</v>
      </c>
      <c r="D36">
        <v>0</v>
      </c>
      <c r="H36">
        <v>0</v>
      </c>
      <c r="J36">
        <v>0</v>
      </c>
      <c r="K36">
        <v>0</v>
      </c>
      <c r="L36">
        <v>0</v>
      </c>
      <c r="M36">
        <v>0</v>
      </c>
      <c r="P36">
        <v>0</v>
      </c>
      <c r="Q36">
        <v>0</v>
      </c>
      <c r="T36">
        <v>0</v>
      </c>
      <c r="U36" t="str">
        <v>Oignons</v>
      </c>
      <c r="W36">
        <v>0</v>
      </c>
      <c r="X36" t="str">
        <v>Sal.Batavia</v>
      </c>
      <c r="Z36">
        <v>0</v>
      </c>
      <c r="AA36">
        <v>0</v>
      </c>
      <c r="AC36">
        <v>0</v>
      </c>
    </row>
    <row r="37" ht="36.75" customHeight="1">
      <c r="A37">
        <v>0</v>
      </c>
      <c r="B37">
        <v>0</v>
      </c>
      <c r="C37">
        <v>0</v>
      </c>
      <c r="D37">
        <v>0</v>
      </c>
      <c r="H37" t="str">
        <v>Légumes</v>
      </c>
      <c r="J37" s="2" t="str">
        <v>LEG 001</v>
      </c>
      <c r="L37">
        <v>0</v>
      </c>
      <c r="M37" t="str">
        <v>LAITAGES +FECULENTS</v>
      </c>
      <c r="O37" s="2" t="str">
        <v>LFC001</v>
      </c>
      <c r="Q37">
        <v>0</v>
      </c>
      <c r="T37">
        <v>0</v>
      </c>
      <c r="U37" t="str">
        <v>Patisson</v>
      </c>
      <c r="W37">
        <v>0</v>
      </c>
      <c r="X37" t="str">
        <v>Sal.Chicorée</v>
      </c>
      <c r="Z37">
        <v>0</v>
      </c>
      <c r="AA37">
        <v>0</v>
      </c>
      <c r="AC37">
        <v>0</v>
      </c>
    </row>
    <row r="38" ht="36.75" customHeight="1">
      <c r="A38">
        <v>0</v>
      </c>
      <c r="B38">
        <v>0</v>
      </c>
      <c r="C38">
        <v>0</v>
      </c>
      <c r="D38">
        <v>0</v>
      </c>
      <c r="H38">
        <v>0</v>
      </c>
      <c r="J38">
        <v>0</v>
      </c>
      <c r="K38">
        <v>0</v>
      </c>
      <c r="L38">
        <v>0</v>
      </c>
      <c r="P38">
        <v>0</v>
      </c>
      <c r="Q38">
        <v>0</v>
      </c>
      <c r="T38">
        <v>0</v>
      </c>
      <c r="U38" t="str">
        <v>Poivrons jaunes</v>
      </c>
      <c r="W38">
        <v>0</v>
      </c>
      <c r="X38" t="str">
        <v>Sal.Cresson</v>
      </c>
      <c r="Z38">
        <v>0</v>
      </c>
      <c r="AA38">
        <v>0</v>
      </c>
      <c r="AC38">
        <v>0</v>
      </c>
    </row>
    <row r="39" ht="36.75" customHeight="1">
      <c r="A39">
        <v>0</v>
      </c>
      <c r="B39">
        <v>0</v>
      </c>
      <c r="C39">
        <v>0</v>
      </c>
      <c r="D39">
        <v>0</v>
      </c>
      <c r="H39" t="str">
        <v>Poisson</v>
      </c>
      <c r="J39" s="2" t="str">
        <v>POI 001</v>
      </c>
      <c r="L39">
        <v>0</v>
      </c>
      <c r="M39" s="9" t="str">
        <v>DESSERTS</v>
      </c>
      <c r="O39" s="2" t="str">
        <v>DES001</v>
      </c>
      <c r="Q39">
        <v>0</v>
      </c>
      <c r="T39">
        <v>0</v>
      </c>
      <c r="U39" t="str">
        <v>Poivrons rouges</v>
      </c>
      <c r="W39">
        <v>0</v>
      </c>
      <c r="X39" t="str">
        <v>Sal.Endive</v>
      </c>
      <c r="Z39">
        <v>0</v>
      </c>
      <c r="AA39">
        <v>0</v>
      </c>
      <c r="AC39">
        <v>0</v>
      </c>
    </row>
    <row r="40" ht="36.75" customHeight="1">
      <c r="A40">
        <v>0</v>
      </c>
      <c r="B40">
        <v>0</v>
      </c>
      <c r="C40">
        <v>0</v>
      </c>
      <c r="D40">
        <v>0</v>
      </c>
      <c r="H40">
        <v>0</v>
      </c>
      <c r="J40">
        <v>0</v>
      </c>
      <c r="K40">
        <v>0</v>
      </c>
      <c r="L40">
        <v>0</v>
      </c>
      <c r="M40">
        <v>0</v>
      </c>
      <c r="O40">
        <v>0</v>
      </c>
      <c r="P40">
        <v>0</v>
      </c>
      <c r="Q40">
        <v>0</v>
      </c>
      <c r="T40">
        <v>0</v>
      </c>
      <c r="U40" t="str">
        <v>Poivrons verts</v>
      </c>
      <c r="W40">
        <v>0</v>
      </c>
      <c r="X40" t="str">
        <v>Sal.Feuille de chêne</v>
      </c>
      <c r="Z40">
        <v>0</v>
      </c>
      <c r="AA40">
        <v>0</v>
      </c>
      <c r="AC40">
        <v>0</v>
      </c>
    </row>
    <row r="41" ht="36.75" customHeight="1">
      <c r="A41">
        <v>0</v>
      </c>
      <c r="B41">
        <v>0</v>
      </c>
      <c r="C41">
        <v>0</v>
      </c>
      <c r="D41">
        <v>0</v>
      </c>
      <c r="H41" t="str">
        <v>Sauce Blanche ou Blonde</v>
      </c>
      <c r="J41" s="2" t="str">
        <v>SAB 001</v>
      </c>
      <c r="L41">
        <v>0</v>
      </c>
      <c r="M41" s="9" t="str">
        <v>GOUTER</v>
      </c>
      <c r="O41" s="2" t="str">
        <v>GOU001</v>
      </c>
      <c r="Q41">
        <v>0</v>
      </c>
      <c r="T41">
        <v>0</v>
      </c>
      <c r="U41" t="str">
        <v>Potiron</v>
      </c>
      <c r="W41">
        <v>0</v>
      </c>
      <c r="X41" t="str">
        <v>Sal.Frisée</v>
      </c>
      <c r="Z41">
        <v>0</v>
      </c>
      <c r="AA41">
        <v>0</v>
      </c>
      <c r="AC41">
        <v>0</v>
      </c>
    </row>
    <row r="42" ht="36.75" customHeight="1">
      <c r="A42">
        <v>0</v>
      </c>
      <c r="B42">
        <v>0</v>
      </c>
      <c r="C42">
        <v>0</v>
      </c>
      <c r="D42">
        <v>0</v>
      </c>
      <c r="H42">
        <v>0</v>
      </c>
      <c r="J42">
        <v>0</v>
      </c>
      <c r="K42">
        <v>0</v>
      </c>
      <c r="L42">
        <v>0</v>
      </c>
      <c r="M42">
        <v>0</v>
      </c>
      <c r="Q42">
        <v>0</v>
      </c>
      <c r="T42">
        <v>0</v>
      </c>
      <c r="U42" t="str">
        <v>Pousses de bambou</v>
      </c>
      <c r="W42">
        <v>0</v>
      </c>
      <c r="X42" t="str">
        <v>Sal.Iceberg</v>
      </c>
      <c r="Z42">
        <v>0</v>
      </c>
      <c r="AA42">
        <v>0</v>
      </c>
      <c r="AC42">
        <v>0</v>
      </c>
    </row>
    <row r="43" ht="36.75" customHeight="1">
      <c r="A43">
        <v>0</v>
      </c>
      <c r="B43">
        <v>0</v>
      </c>
      <c r="C43">
        <v>0</v>
      </c>
      <c r="D43">
        <v>0</v>
      </c>
      <c r="H43" t="str">
        <v xml:space="preserve">Sauce Rouge ou Brune </v>
      </c>
      <c r="J43" s="2" t="str">
        <v>SAR 001</v>
      </c>
      <c r="L43">
        <v>0</v>
      </c>
      <c r="M43" t="str">
        <v>CRÉME PRISE SALÉE</v>
      </c>
      <c r="O43">
        <v>0</v>
      </c>
      <c r="P43">
        <v>0</v>
      </c>
      <c r="Q43">
        <v>0</v>
      </c>
      <c r="T43">
        <v>0</v>
      </c>
      <c r="U43" t="str">
        <v>Radis noirs</v>
      </c>
      <c r="W43">
        <v>0</v>
      </c>
      <c r="X43" t="str">
        <v>Sal.Krisette</v>
      </c>
      <c r="Z43">
        <v>0</v>
      </c>
      <c r="AA43">
        <v>0</v>
      </c>
      <c r="AC43">
        <v>0</v>
      </c>
    </row>
    <row r="44" ht="36.75" customHeight="1">
      <c r="A44">
        <v>0</v>
      </c>
      <c r="B44">
        <v>0</v>
      </c>
      <c r="D44">
        <v>0</v>
      </c>
      <c r="H44">
        <v>0</v>
      </c>
      <c r="J44">
        <v>0</v>
      </c>
      <c r="K44">
        <v>0</v>
      </c>
      <c r="L44">
        <v>0</v>
      </c>
      <c r="Q44">
        <v>0</v>
      </c>
      <c r="T44">
        <v>0</v>
      </c>
      <c r="U44" t="str">
        <v>Radis roses</v>
      </c>
      <c r="W44">
        <v>0</v>
      </c>
      <c r="X44" t="str">
        <v>Sal.Laitue</v>
      </c>
      <c r="Z44">
        <v>0</v>
      </c>
      <c r="AA44">
        <v>0</v>
      </c>
      <c r="AC44">
        <v>0</v>
      </c>
    </row>
    <row r="45" ht="36.75" customHeight="1">
      <c r="A45">
        <v>0</v>
      </c>
      <c r="B45">
        <v>0</v>
      </c>
      <c r="D45">
        <v>0</v>
      </c>
      <c r="H45" t="str">
        <v>Viande</v>
      </c>
      <c r="J45" s="2" t="str">
        <v>VIA 001</v>
      </c>
      <c r="L45">
        <v>0</v>
      </c>
      <c r="M45" t="str">
        <v>Vous pouvez changer de codification en commençant par 4 lettres et seulement 2 zéros : 99 fiches de chaque code</v>
      </c>
      <c r="Q45">
        <v>0</v>
      </c>
      <c r="T45">
        <v>0</v>
      </c>
      <c r="U45" t="str">
        <v>Salade</v>
      </c>
      <c r="W45">
        <v>0</v>
      </c>
      <c r="X45" t="str">
        <v>Sal.Lola rosa</v>
      </c>
      <c r="Z45">
        <v>0</v>
      </c>
      <c r="AA45">
        <v>0</v>
      </c>
      <c r="AC45">
        <v>0</v>
      </c>
    </row>
    <row r="46" ht="36.75" customHeight="1">
      <c r="A46">
        <v>0</v>
      </c>
      <c r="B46">
        <v>0</v>
      </c>
      <c r="D46">
        <v>0</v>
      </c>
      <c r="H46">
        <v>0</v>
      </c>
      <c r="J46">
        <v>0</v>
      </c>
      <c r="K46">
        <v>0</v>
      </c>
      <c r="L46">
        <v>0</v>
      </c>
      <c r="Q46">
        <v>0</v>
      </c>
      <c r="T46">
        <v>0</v>
      </c>
      <c r="U46" t="str">
        <v>Salsifis</v>
      </c>
      <c r="W46">
        <v>0</v>
      </c>
      <c r="X46" t="str">
        <v>Sal.Mâche</v>
      </c>
      <c r="Z46">
        <v>0</v>
      </c>
      <c r="AA46">
        <v>0</v>
      </c>
      <c r="AC46">
        <v>0</v>
      </c>
    </row>
    <row r="47" ht="36.75" customHeight="1">
      <c r="A47">
        <v>0</v>
      </c>
      <c r="B47">
        <v>0</v>
      </c>
      <c r="D47">
        <v>0</v>
      </c>
      <c r="H47" t="str">
        <v>Volaille</v>
      </c>
      <c r="J47" s="2" t="str">
        <v>VOL 001</v>
      </c>
      <c r="L47">
        <v>0</v>
      </c>
      <c r="Q47">
        <v>0</v>
      </c>
      <c r="T47">
        <v>0</v>
      </c>
      <c r="U47" t="str">
        <v>Soja</v>
      </c>
      <c r="W47">
        <v>0</v>
      </c>
      <c r="X47" t="str">
        <v>Sal.Mesclun</v>
      </c>
      <c r="Z47">
        <v>0</v>
      </c>
      <c r="AA47">
        <v>0</v>
      </c>
      <c r="AC47">
        <v>0</v>
      </c>
    </row>
    <row r="48" ht="36.75" customHeight="1">
      <c r="A48">
        <v>0</v>
      </c>
      <c r="B48">
        <v>0</v>
      </c>
      <c r="C48">
        <v>0</v>
      </c>
      <c r="D48">
        <v>0</v>
      </c>
      <c r="L48">
        <v>0</v>
      </c>
      <c r="Q48">
        <v>0</v>
      </c>
      <c r="T48">
        <v>0</v>
      </c>
      <c r="U48" t="str">
        <v>Tomates cerises</v>
      </c>
      <c r="W48">
        <v>0</v>
      </c>
      <c r="X48" t="str">
        <v>Sal.Pissenlit</v>
      </c>
      <c r="Z48">
        <v>0</v>
      </c>
      <c r="AA48">
        <v>0</v>
      </c>
      <c r="AC48">
        <v>0</v>
      </c>
    </row>
    <row r="49" ht="36.75" customHeight="1">
      <c r="A49">
        <v>0</v>
      </c>
      <c r="B49">
        <v>0</v>
      </c>
      <c r="L49">
        <v>0</v>
      </c>
      <c r="M49" t="str">
        <v xml:space="preserve">La codification n'est vraiment utile que si vous classez vos recettes dans une base de données…sinon saisissez ce qui vous convient Un N° de recette c'est simple et pratique </v>
      </c>
      <c r="Q49">
        <v>0</v>
      </c>
      <c r="T49">
        <v>0</v>
      </c>
      <c r="U49" t="str">
        <v>Tomates Marmande</v>
      </c>
      <c r="W49">
        <v>0</v>
      </c>
      <c r="X49" t="str">
        <v>Sal.Romaine</v>
      </c>
      <c r="Z49">
        <v>0</v>
      </c>
      <c r="AA49">
        <v>0</v>
      </c>
      <c r="AC49">
        <v>0</v>
      </c>
    </row>
    <row r="50" ht="36.75" customHeight="1">
      <c r="A50">
        <v>0</v>
      </c>
      <c r="B50">
        <v>0</v>
      </c>
      <c r="C50">
        <v>0</v>
      </c>
      <c r="D50">
        <v>0</v>
      </c>
      <c r="L50">
        <v>0</v>
      </c>
      <c r="Q50">
        <v>0</v>
      </c>
      <c r="T50">
        <v>0</v>
      </c>
      <c r="U50" t="str">
        <v>Tomates olivette</v>
      </c>
      <c r="W50">
        <v>0</v>
      </c>
      <c r="X50" t="str">
        <v>Sal.Scarole</v>
      </c>
      <c r="Z50">
        <v>0</v>
      </c>
      <c r="AA50">
        <v>0</v>
      </c>
      <c r="AC50">
        <v>0</v>
      </c>
    </row>
    <row r="51" ht="36.75" customHeight="1">
      <c r="A51">
        <v>0</v>
      </c>
      <c r="B51">
        <v>0</v>
      </c>
      <c r="C51">
        <v>0</v>
      </c>
      <c r="D51">
        <v>0</v>
      </c>
      <c r="L51">
        <v>0</v>
      </c>
      <c r="Q51">
        <v>0</v>
      </c>
      <c r="T51">
        <v>0</v>
      </c>
      <c r="U51" t="str">
        <v>Tomates Romaine</v>
      </c>
      <c r="W51">
        <v>0</v>
      </c>
      <c r="X51" t="str">
        <v>Sal.Trévise</v>
      </c>
      <c r="Z51">
        <v>0</v>
      </c>
      <c r="AA51">
        <v>0</v>
      </c>
      <c r="AC51">
        <v>0</v>
      </c>
    </row>
    <row r="52" ht="36.75" customHeight="1">
      <c r="A52">
        <v>0</v>
      </c>
      <c r="B52">
        <v>0</v>
      </c>
      <c r="C52">
        <v>0</v>
      </c>
      <c r="D52">
        <v>0</v>
      </c>
      <c r="L52">
        <v>0</v>
      </c>
      <c r="Q52">
        <v>0</v>
      </c>
      <c r="R52">
        <v>0</v>
      </c>
      <c r="T52">
        <v>0</v>
      </c>
      <c r="U52">
        <v>0</v>
      </c>
      <c r="W52">
        <v>0</v>
      </c>
      <c r="X52" t="str">
        <v>Salade</v>
      </c>
      <c r="Z52">
        <v>0</v>
      </c>
      <c r="AA52">
        <v>0</v>
      </c>
      <c r="AC52">
        <v>0</v>
      </c>
    </row>
    <row r="53" ht="36.75" customHeight="1">
      <c r="A53">
        <v>0</v>
      </c>
      <c r="B53">
        <v>0</v>
      </c>
      <c r="C53">
        <v>0</v>
      </c>
      <c r="D53">
        <v>0</v>
      </c>
      <c r="L53">
        <v>0</v>
      </c>
      <c r="Q53">
        <v>0</v>
      </c>
      <c r="R53">
        <v>0</v>
      </c>
      <c r="T53">
        <v>0</v>
      </c>
      <c r="U53">
        <v>0</v>
      </c>
      <c r="W53">
        <v>0</v>
      </c>
      <c r="X53" t="str">
        <v>Salades composées</v>
      </c>
      <c r="Z53">
        <v>0</v>
      </c>
      <c r="AA53">
        <v>0</v>
      </c>
      <c r="AC53">
        <v>0</v>
      </c>
    </row>
    <row r="54" ht="36.75" customHeight="1">
      <c r="A54">
        <v>0</v>
      </c>
      <c r="B54">
        <v>0</v>
      </c>
      <c r="C54">
        <v>0</v>
      </c>
      <c r="D54">
        <v>0</v>
      </c>
      <c r="L54">
        <v>0</v>
      </c>
      <c r="N54" s="2" t="str">
        <v>021</v>
      </c>
      <c r="O54" t="str">
        <v>si vous voulez afficher le zéro avant le nombre :</v>
      </c>
      <c r="X54" t="str">
        <v>Salsifis</v>
      </c>
      <c r="Z54">
        <v>0</v>
      </c>
      <c r="AA54">
        <v>0</v>
      </c>
      <c r="AC54">
        <v>0</v>
      </c>
    </row>
    <row r="55" ht="36.75" customHeight="1">
      <c r="A55">
        <v>0</v>
      </c>
      <c r="B55">
        <v>0</v>
      </c>
      <c r="C55">
        <v>0</v>
      </c>
      <c r="D55">
        <v>0</v>
      </c>
      <c r="L55">
        <v>0</v>
      </c>
      <c r="N55" t="str">
        <v>avec un format Nombre -</v>
      </c>
      <c r="X55" t="str">
        <v>Soja</v>
      </c>
      <c r="Z55">
        <v>0</v>
      </c>
      <c r="AA55">
        <v>0</v>
      </c>
      <c r="AC55">
        <v>0</v>
      </c>
    </row>
    <row r="56" ht="36.75" customHeight="1">
      <c r="A56">
        <v>0</v>
      </c>
      <c r="B56">
        <v>0</v>
      </c>
      <c r="C56">
        <v>0</v>
      </c>
      <c r="D56">
        <v>0</v>
      </c>
      <c r="L56">
        <v>0</v>
      </c>
      <c r="N56" s="2" t="str">
        <v>'</v>
      </c>
      <c r="O56" t="str">
        <v xml:space="preserve"> saisissez un apostrophe avant le zéro</v>
      </c>
      <c r="X56" t="str">
        <v>Tomates</v>
      </c>
      <c r="Z56">
        <v>0</v>
      </c>
      <c r="AA56">
        <v>0</v>
      </c>
      <c r="AC56">
        <v>0</v>
      </c>
    </row>
    <row r="57" ht="36.75" customHeight="1">
      <c r="A57">
        <v>0</v>
      </c>
      <c r="B57">
        <v>0</v>
      </c>
      <c r="C57">
        <v>0</v>
      </c>
      <c r="D57">
        <v>0</v>
      </c>
      <c r="L57">
        <v>0</v>
      </c>
      <c r="X57" t="str">
        <v>Tomates cerises</v>
      </c>
      <c r="Z57">
        <v>0</v>
      </c>
      <c r="AA57">
        <v>0</v>
      </c>
      <c r="AC57">
        <v>0</v>
      </c>
    </row>
    <row r="58" ht="36.75" customHeight="1">
      <c r="A58">
        <v>0</v>
      </c>
      <c r="B58">
        <v>0</v>
      </c>
      <c r="C58">
        <v>0</v>
      </c>
      <c r="D58">
        <v>0</v>
      </c>
      <c r="L58">
        <v>0</v>
      </c>
      <c r="N58" s="2" t="str">
        <v>021</v>
      </c>
      <c r="O58" t="str">
        <v>OU choisisser nombre Format texte comme ici</v>
      </c>
      <c r="X58" t="str">
        <v>Tomates Marmande</v>
      </c>
      <c r="Z58">
        <v>0</v>
      </c>
      <c r="AA58">
        <v>0</v>
      </c>
      <c r="AC58">
        <v>0</v>
      </c>
    </row>
    <row r="59" ht="36.75" customHeight="1">
      <c r="A59">
        <v>0</v>
      </c>
      <c r="B59">
        <v>0</v>
      </c>
      <c r="C59">
        <v>0</v>
      </c>
      <c r="D59">
        <v>0</v>
      </c>
      <c r="L59">
        <v>0</v>
      </c>
      <c r="M59">
        <v>0</v>
      </c>
      <c r="O59">
        <v>0</v>
      </c>
      <c r="X59" t="str">
        <v>Tomates olivette</v>
      </c>
      <c r="Z59">
        <v>0</v>
      </c>
      <c r="AA59">
        <v>0</v>
      </c>
      <c r="AC59">
        <v>0</v>
      </c>
    </row>
    <row r="60" ht="36.75" customHeight="1">
      <c r="A60">
        <v>0</v>
      </c>
      <c r="B60">
        <v>0</v>
      </c>
      <c r="C60">
        <v>0</v>
      </c>
      <c r="D60">
        <v>0</v>
      </c>
      <c r="L60">
        <v>0</v>
      </c>
      <c r="X60" t="str">
        <v>Tomates Romaine</v>
      </c>
      <c r="Z60">
        <v>0</v>
      </c>
      <c r="AA60">
        <v>0</v>
      </c>
      <c r="AC60">
        <v>0</v>
      </c>
      <c r="AD60" t="str">
        <v>FIN</v>
      </c>
    </row>
  </sheetData>
  <mergeCells count="214">
    <mergeCell ref="O7:P7"/>
    <mergeCell ref="AA4:AB4"/>
    <mergeCell ref="C4:K4"/>
    <mergeCell ref="L4:M4"/>
    <mergeCell ref="N4:O4"/>
    <mergeCell ref="Q4:R4"/>
    <mergeCell ref="S4:T4"/>
    <mergeCell ref="V4:W4"/>
    <mergeCell ref="X4:Y4"/>
    <mergeCell ref="B7:K7"/>
    <mergeCell ref="M7:N7"/>
    <mergeCell ref="B24:C24"/>
    <mergeCell ref="B12:C12"/>
    <mergeCell ref="H9:I9"/>
    <mergeCell ref="R28:S28"/>
    <mergeCell ref="R29:S29"/>
    <mergeCell ref="R30:S30"/>
    <mergeCell ref="R31:S31"/>
    <mergeCell ref="R32:S32"/>
    <mergeCell ref="B14:C14"/>
    <mergeCell ref="B16:C16"/>
    <mergeCell ref="B18:C18"/>
    <mergeCell ref="B20:C20"/>
    <mergeCell ref="B22:C22"/>
    <mergeCell ref="R22:S22"/>
    <mergeCell ref="R23:S23"/>
    <mergeCell ref="R24:S24"/>
    <mergeCell ref="R25:S25"/>
    <mergeCell ref="R26:S26"/>
    <mergeCell ref="R27:S27"/>
    <mergeCell ref="R16:S16"/>
    <mergeCell ref="R17:S17"/>
    <mergeCell ref="R18:S18"/>
    <mergeCell ref="R19:S19"/>
    <mergeCell ref="R20:S20"/>
    <mergeCell ref="R21:S21"/>
    <mergeCell ref="R9:S9"/>
    <mergeCell ref="R11:S11"/>
    <mergeCell ref="R12:S12"/>
    <mergeCell ref="R13:S13"/>
    <mergeCell ref="R14:S14"/>
    <mergeCell ref="R15:S15"/>
    <mergeCell ref="U47:V47"/>
    <mergeCell ref="U48:V48"/>
    <mergeCell ref="U13:V13"/>
    <mergeCell ref="U14:V14"/>
    <mergeCell ref="U15:V15"/>
    <mergeCell ref="U16:V16"/>
    <mergeCell ref="U17:V17"/>
    <mergeCell ref="U18:V18"/>
    <mergeCell ref="U19:V19"/>
    <mergeCell ref="U20:V20"/>
    <mergeCell ref="U21:V21"/>
    <mergeCell ref="U22:V22"/>
    <mergeCell ref="U9:V9"/>
    <mergeCell ref="U41:V41"/>
    <mergeCell ref="U42:V42"/>
    <mergeCell ref="U43:V43"/>
    <mergeCell ref="U44:V44"/>
    <mergeCell ref="U11:V11"/>
    <mergeCell ref="U12:V12"/>
    <mergeCell ref="U23:V23"/>
    <mergeCell ref="U24:V24"/>
    <mergeCell ref="U25:V25"/>
    <mergeCell ref="U26:V26"/>
    <mergeCell ref="U27:V27"/>
    <mergeCell ref="U28:V28"/>
    <mergeCell ref="U49:V49"/>
    <mergeCell ref="U45:V45"/>
    <mergeCell ref="U46:V46"/>
    <mergeCell ref="U35:V35"/>
    <mergeCell ref="U36:V36"/>
    <mergeCell ref="U37:V37"/>
    <mergeCell ref="U38:V38"/>
    <mergeCell ref="U39:V39"/>
    <mergeCell ref="U40:V40"/>
    <mergeCell ref="U29:V29"/>
    <mergeCell ref="U30:V30"/>
    <mergeCell ref="U31:V31"/>
    <mergeCell ref="U32:V32"/>
    <mergeCell ref="U33:V33"/>
    <mergeCell ref="U34:V34"/>
    <mergeCell ref="U50:V50"/>
    <mergeCell ref="U51:V51"/>
    <mergeCell ref="AA29:AB29"/>
    <mergeCell ref="AA30:AB30"/>
    <mergeCell ref="AA9:AB9"/>
    <mergeCell ref="AA20:AB20"/>
    <mergeCell ref="AA21:AB21"/>
    <mergeCell ref="AA22:AB22"/>
    <mergeCell ref="AA23:AB23"/>
    <mergeCell ref="AA24:AB24"/>
    <mergeCell ref="AA25:AB25"/>
    <mergeCell ref="AA26:AB26"/>
    <mergeCell ref="AA27:AB27"/>
    <mergeCell ref="AA28:AB28"/>
    <mergeCell ref="X44:Y44"/>
    <mergeCell ref="X45:Y45"/>
    <mergeCell ref="X46:Y46"/>
    <mergeCell ref="X47:Y47"/>
    <mergeCell ref="X35:Y35"/>
    <mergeCell ref="X36:Y36"/>
    <mergeCell ref="X37:Y37"/>
    <mergeCell ref="X38:Y38"/>
    <mergeCell ref="X39:Y39"/>
    <mergeCell ref="X41:Y41"/>
    <mergeCell ref="X60:Y60"/>
    <mergeCell ref="AA11:AB11"/>
    <mergeCell ref="AA12:AB12"/>
    <mergeCell ref="AA13:AB13"/>
    <mergeCell ref="AA14:AB14"/>
    <mergeCell ref="AA15:AB15"/>
    <mergeCell ref="AA16:AB16"/>
    <mergeCell ref="AA17:AB17"/>
    <mergeCell ref="AA18:AB18"/>
    <mergeCell ref="AA19:AB19"/>
    <mergeCell ref="X54:Y54"/>
    <mergeCell ref="X55:Y55"/>
    <mergeCell ref="X56:Y56"/>
    <mergeCell ref="X57:Y57"/>
    <mergeCell ref="X58:Y58"/>
    <mergeCell ref="X59:Y59"/>
    <mergeCell ref="X48:Y48"/>
    <mergeCell ref="X49:Y49"/>
    <mergeCell ref="X50:Y50"/>
    <mergeCell ref="X51:Y51"/>
    <mergeCell ref="X52:Y52"/>
    <mergeCell ref="X53:Y53"/>
    <mergeCell ref="X42:Y42"/>
    <mergeCell ref="X43:Y43"/>
    <mergeCell ref="X40:Y40"/>
    <mergeCell ref="X29:Y29"/>
    <mergeCell ref="X30:Y30"/>
    <mergeCell ref="X31:Y31"/>
    <mergeCell ref="X32:Y32"/>
    <mergeCell ref="X33:Y33"/>
    <mergeCell ref="X34:Y34"/>
    <mergeCell ref="X23:Y23"/>
    <mergeCell ref="X24:Y24"/>
    <mergeCell ref="X25:Y25"/>
    <mergeCell ref="X26:Y26"/>
    <mergeCell ref="X27:Y27"/>
    <mergeCell ref="X28:Y28"/>
    <mergeCell ref="X9:Y9"/>
    <mergeCell ref="X16:Y16"/>
    <mergeCell ref="X17:Y17"/>
    <mergeCell ref="X18:Y18"/>
    <mergeCell ref="X19:Y19"/>
    <mergeCell ref="X20:Y20"/>
    <mergeCell ref="H45:I45"/>
    <mergeCell ref="H47:I47"/>
    <mergeCell ref="X15:Y15"/>
    <mergeCell ref="X11:Y11"/>
    <mergeCell ref="X12:Y12"/>
    <mergeCell ref="X13:Y13"/>
    <mergeCell ref="X14:Y14"/>
    <mergeCell ref="X21:Y21"/>
    <mergeCell ref="X22:Y22"/>
    <mergeCell ref="H35:I35"/>
    <mergeCell ref="H37:I37"/>
    <mergeCell ref="H39:I39"/>
    <mergeCell ref="H41:I41"/>
    <mergeCell ref="H43:I43"/>
    <mergeCell ref="H25:I25"/>
    <mergeCell ref="H27:I27"/>
    <mergeCell ref="H29:I29"/>
    <mergeCell ref="H31:I31"/>
    <mergeCell ref="M45:P47"/>
    <mergeCell ref="H11:I11"/>
    <mergeCell ref="M9:N9"/>
    <mergeCell ref="M11:N11"/>
    <mergeCell ref="M13:N13"/>
    <mergeCell ref="M15:N15"/>
    <mergeCell ref="M17:N17"/>
    <mergeCell ref="M19:N19"/>
    <mergeCell ref="M27:N27"/>
    <mergeCell ref="M29:N29"/>
    <mergeCell ref="H33:I33"/>
    <mergeCell ref="H13:I13"/>
    <mergeCell ref="H15:I15"/>
    <mergeCell ref="H17:I17"/>
    <mergeCell ref="H19:I19"/>
    <mergeCell ref="H21:I21"/>
    <mergeCell ref="H23:I23"/>
    <mergeCell ref="M33:N33"/>
    <mergeCell ref="M35:N35"/>
    <mergeCell ref="M31:N31"/>
    <mergeCell ref="M37:N37"/>
    <mergeCell ref="M39:N39"/>
    <mergeCell ref="M41:N41"/>
    <mergeCell ref="M49:P51"/>
    <mergeCell ref="E11:F11"/>
    <mergeCell ref="E12:F12"/>
    <mergeCell ref="E13:F13"/>
    <mergeCell ref="E14:F14"/>
    <mergeCell ref="E15:F15"/>
    <mergeCell ref="D2:AC2"/>
    <mergeCell ref="R7:AA7"/>
    <mergeCell ref="E9:F9"/>
    <mergeCell ref="E10:F10"/>
    <mergeCell ref="M23:N23"/>
    <mergeCell ref="M25:N25"/>
    <mergeCell ref="E22:F22"/>
    <mergeCell ref="E23:F23"/>
    <mergeCell ref="E24:F24"/>
    <mergeCell ref="E25:F25"/>
    <mergeCell ref="M21:N21"/>
    <mergeCell ref="E16:F16"/>
    <mergeCell ref="E17:F17"/>
    <mergeCell ref="E18:F18"/>
    <mergeCell ref="E19:F19"/>
    <mergeCell ref="E20:F20"/>
    <mergeCell ref="E21:F21"/>
    <mergeCell ref="M43:N43"/>
  </mergeCells>
  <pageMargins left="0.5902777777777778" right="0" top="0.5902777777777778" bottom="0" header="0.5118055555555556" footer="0.5118055555555556"/>
  <ignoredErrors>
    <ignoredError numberStoredAsText="1" sqref="A1:AD60"/>
  </ignoredErrors>
</worksheet>
</file>

<file path=xl/worksheets/sheet8.xml><?xml version="1.0" encoding="utf-8"?>
<worksheet xmlns="http://schemas.openxmlformats.org/spreadsheetml/2006/main" xmlns:r="http://schemas.openxmlformats.org/officeDocument/2006/relationships">
  <dimension ref="A1:U103"/>
  <sheetViews>
    <sheetView workbookViewId="0" rightToLeft="0"/>
  </sheetViews>
  <cols>
    <col min="1" max="1" customWidth="1" width="2.7109375"/>
    <col min="2" max="2" customWidth="1" width="11.42578125"/>
    <col min="3" max="3" customWidth="1" width="11.42578125"/>
    <col min="4" max="4" customWidth="1" width="14.42578125"/>
    <col min="5" max="5" customWidth="1" width="11.42578125"/>
    <col min="6" max="6" customWidth="1" width="11.42578125"/>
    <col min="7" max="7" customWidth="1" width="11.42578125"/>
    <col min="8" max="8" customWidth="1" width="11.42578125"/>
    <col min="9" max="9" customWidth="1" width="11.42578125"/>
    <col min="10" max="10" customWidth="1" width="11.42578125"/>
    <col min="11" max="11" customWidth="1" width="11.42578125"/>
    <col min="12" max="12" customWidth="1" width="9"/>
    <col min="13" max="13" customWidth="1" width="11.42578125"/>
    <col min="14" max="14" customWidth="1" width="11.42578125"/>
    <col min="15" max="15" customWidth="1" width="11.42578125"/>
    <col min="16" max="16" customWidth="1" width="11.42578125"/>
    <col min="17" max="17" customWidth="1" width="11.140625"/>
    <col min="18" max="18" customWidth="1" width="11.42578125"/>
    <col min="19" max="19" customWidth="1" width="11.42578125"/>
    <col min="20" max="20" customWidth="1" width="10.85546875"/>
    <col min="21" max="21" customWidth="1" width="11.42578125"/>
    <col min="22" max="22" customWidth="1" width="11.42578125"/>
    <col min="23" max="23" customWidth="1" width="11.42578125"/>
    <col min="24" max="24" customWidth="1" width="11.42578125"/>
    <col min="25" max="25" customWidth="1" width="11.42578125"/>
    <col min="26" max="26" customWidth="1" width="11.42578125"/>
    <col min="27" max="27" customWidth="1" width="11.42578125"/>
    <col min="28" max="28" customWidth="1" width="11.42578125"/>
    <col min="29" max="29" customWidth="1" width="11.42578125"/>
    <col min="30" max="30" customWidth="1" width="11.42578125"/>
    <col min="31" max="31" customWidth="1" width="11.42578125"/>
    <col min="32" max="32" customWidth="1" width="11.42578125"/>
    <col min="33" max="33" customWidth="1" width="11.42578125"/>
    <col min="34" max="34" customWidth="1" width="11.42578125"/>
    <col min="35" max="35" customWidth="1" width="11.42578125"/>
    <col min="36" max="36" customWidth="1" width="11.42578125"/>
    <col min="37" max="37" customWidth="1" width="11.42578125"/>
    <col min="38" max="38" customWidth="1" width="11.42578125"/>
    <col min="39" max="39" customWidth="1" width="11.42578125"/>
    <col min="40" max="40" customWidth="1" width="11.42578125"/>
    <col min="41" max="41" customWidth="1" width="11.42578125"/>
    <col min="42" max="42" customWidth="1" width="11.42578125"/>
    <col min="43" max="43" customWidth="1" width="11.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2.7109375"/>
    <col min="230" max="230" customWidth="1" width="10.5703125"/>
    <col min="231" max="231" customWidth="1" width="13.7109375"/>
    <col min="232" max="232" customWidth="1" width="16.5703125"/>
    <col min="233" max="233" customWidth="1" width="17.7109375"/>
    <col min="234" max="234" customWidth="1" width="10.7109375"/>
    <col min="235" max="235" customWidth="1" width="10"/>
    <col min="236" max="236" customWidth="1" width="2.7109375"/>
    <col min="237" max="237" customWidth="1" width="10"/>
    <col min="238" max="238" customWidth="1" width="10"/>
    <col min="239" max="239" customWidth="1" width="2.42578125"/>
    <col min="240" max="240" customWidth="1" width="11.42578125"/>
    <col min="241" max="241" customWidth="1" width="33"/>
    <col min="242" max="242" customWidth="1" width="5"/>
    <col min="243" max="243" customWidth="1" width="12.28515625"/>
    <col min="244" max="244" customWidth="1" width="5"/>
    <col min="245" max="245" customWidth="1" width="5.140625"/>
    <col min="246" max="246" customWidth="1" width="21.5703125"/>
    <col min="247" max="247" customWidth="1" width="5.140625"/>
    <col min="248" max="248" customWidth="1" width="23.7109375"/>
    <col min="249" max="249" customWidth="1" width="5.140625"/>
    <col min="250" max="250" customWidth="1" width="29.28515625"/>
    <col min="251" max="251" customWidth="1" width="5.140625"/>
    <col min="252" max="252" customWidth="1" width="21.140625"/>
    <col min="253" max="253" customWidth="1" width="5.140625"/>
    <col min="254" max="254" customWidth="1" width="3.7109375"/>
    <col min="255" max="255" customWidth="1" width="10.7109375"/>
    <col min="256" max="256" customWidth="1" width="2.28515625"/>
    <col min="257" max="257" customWidth="1" width="10.28515625"/>
    <col min="258" max="258" customWidth="1" width="1.85546875"/>
    <col min="259" max="259" customWidth="1" width="11.42578125"/>
    <col min="260" max="260" customWidth="1" width="2.28515625"/>
    <col min="261" max="261" customWidth="1" width="11.42578125"/>
    <col min="262" max="262" customWidth="1" width="3.42578125"/>
    <col min="263" max="263" customWidth="1" width="3.42578125"/>
    <col min="264" max="264" customWidth="1" width="2.85546875"/>
    <col min="265" max="265" customWidth="1" width="11.5703125"/>
    <col min="266" max="266" customWidth="1" width="2.140625"/>
    <col min="267" max="267" customWidth="1" width="11.42578125"/>
    <col min="268" max="268" customWidth="1" width="1.42578125"/>
    <col min="269" max="269" customWidth="1" width="11.42578125"/>
    <col min="270" max="270" customWidth="1" width="2"/>
    <col min="271" max="271" customWidth="1" width="11.42578125"/>
    <col min="272" max="272" customWidth="1" width="2.85546875"/>
    <col min="273" max="273" customWidth="1" width="3.1406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2.7109375"/>
    <col min="486" max="486" customWidth="1" width="10.5703125"/>
    <col min="487" max="487" customWidth="1" width="13.7109375"/>
    <col min="488" max="488" customWidth="1" width="16.5703125"/>
    <col min="489" max="489" customWidth="1" width="17.7109375"/>
    <col min="490" max="490" customWidth="1" width="10.7109375"/>
    <col min="491" max="491" customWidth="1" width="10"/>
    <col min="492" max="492" customWidth="1" width="2.7109375"/>
    <col min="493" max="493" customWidth="1" width="10"/>
    <col min="494" max="494" customWidth="1" width="10"/>
    <col min="495" max="495" customWidth="1" width="2.42578125"/>
    <col min="496" max="496" customWidth="1" width="11.42578125"/>
    <col min="497" max="497" customWidth="1" width="33"/>
    <col min="498" max="498" customWidth="1" width="5"/>
    <col min="499" max="499" customWidth="1" width="12.28515625"/>
    <col min="500" max="500" customWidth="1" width="5"/>
    <col min="501" max="501" customWidth="1" width="5.140625"/>
    <col min="502" max="502" customWidth="1" width="21.5703125"/>
    <col min="503" max="503" customWidth="1" width="5.140625"/>
    <col min="504" max="504" customWidth="1" width="23.7109375"/>
    <col min="505" max="505" customWidth="1" width="5.140625"/>
    <col min="506" max="506" customWidth="1" width="29.28515625"/>
    <col min="507" max="507" customWidth="1" width="5.140625"/>
    <col min="508" max="508" customWidth="1" width="21.140625"/>
    <col min="509" max="509" customWidth="1" width="5.140625"/>
    <col min="510" max="510" customWidth="1" width="3.7109375"/>
    <col min="511" max="511" customWidth="1" width="10.7109375"/>
    <col min="512" max="512" customWidth="1" width="2.28515625"/>
    <col min="513" max="513" customWidth="1" width="10.28515625"/>
    <col min="514" max="514" customWidth="1" width="1.85546875"/>
    <col min="515" max="515" customWidth="1" width="11.42578125"/>
    <col min="516" max="516" customWidth="1" width="2.28515625"/>
    <col min="517" max="517" customWidth="1" width="11.42578125"/>
    <col min="518" max="518" customWidth="1" width="3.42578125"/>
    <col min="519" max="519" customWidth="1" width="3.42578125"/>
    <col min="520" max="520" customWidth="1" width="2.85546875"/>
    <col min="521" max="521" customWidth="1" width="11.5703125"/>
    <col min="522" max="522" customWidth="1" width="2.140625"/>
    <col min="523" max="523" customWidth="1" width="11.42578125"/>
    <col min="524" max="524" customWidth="1" width="1.42578125"/>
    <col min="525" max="525" customWidth="1" width="11.42578125"/>
    <col min="526" max="526" customWidth="1" width="2"/>
    <col min="527" max="527" customWidth="1" width="11.42578125"/>
    <col min="528" max="528" customWidth="1" width="2.85546875"/>
    <col min="529" max="529" customWidth="1" width="3.1406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2.7109375"/>
    <col min="742" max="742" customWidth="1" width="10.5703125"/>
    <col min="743" max="743" customWidth="1" width="13.7109375"/>
    <col min="744" max="744" customWidth="1" width="16.5703125"/>
    <col min="745" max="745" customWidth="1" width="17.7109375"/>
    <col min="746" max="746" customWidth="1" width="10.7109375"/>
    <col min="747" max="747" customWidth="1" width="10"/>
    <col min="748" max="748" customWidth="1" width="2.7109375"/>
    <col min="749" max="749" customWidth="1" width="10"/>
    <col min="750" max="750" customWidth="1" width="10"/>
    <col min="751" max="751" customWidth="1" width="2.42578125"/>
    <col min="752" max="752" customWidth="1" width="11.42578125"/>
    <col min="753" max="753" customWidth="1" width="33"/>
    <col min="754" max="754" customWidth="1" width="5"/>
    <col min="755" max="755" customWidth="1" width="12.28515625"/>
    <col min="756" max="756" customWidth="1" width="5"/>
    <col min="757" max="757" customWidth="1" width="5.140625"/>
    <col min="758" max="758" customWidth="1" width="21.5703125"/>
    <col min="759" max="759" customWidth="1" width="5.140625"/>
    <col min="760" max="760" customWidth="1" width="23.7109375"/>
    <col min="761" max="761" customWidth="1" width="5.140625"/>
    <col min="762" max="762" customWidth="1" width="29.28515625"/>
    <col min="763" max="763" customWidth="1" width="5.140625"/>
    <col min="764" max="764" customWidth="1" width="21.140625"/>
    <col min="765" max="765" customWidth="1" width="5.140625"/>
    <col min="766" max="766" customWidth="1" width="3.7109375"/>
    <col min="767" max="767" customWidth="1" width="10.7109375"/>
    <col min="768" max="768" customWidth="1" width="2.28515625"/>
    <col min="769" max="769" customWidth="1" width="10.28515625"/>
    <col min="770" max="770" customWidth="1" width="1.85546875"/>
    <col min="771" max="771" customWidth="1" width="11.42578125"/>
    <col min="772" max="772" customWidth="1" width="2.28515625"/>
    <col min="773" max="773" customWidth="1" width="11.42578125"/>
    <col min="774" max="774" customWidth="1" width="3.42578125"/>
    <col min="775" max="775" customWidth="1" width="3.42578125"/>
    <col min="776" max="776" customWidth="1" width="2.85546875"/>
    <col min="777" max="777" customWidth="1" width="11.5703125"/>
    <col min="778" max="778" customWidth="1" width="2.140625"/>
    <col min="779" max="779" customWidth="1" width="11.42578125"/>
    <col min="780" max="780" customWidth="1" width="1.42578125"/>
    <col min="781" max="781" customWidth="1" width="11.42578125"/>
    <col min="782" max="782" customWidth="1" width="2"/>
    <col min="783" max="783" customWidth="1" width="11.42578125"/>
    <col min="784" max="784" customWidth="1" width="2.85546875"/>
    <col min="785" max="785" customWidth="1" width="3.1406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2.7109375"/>
    <col min="998" max="998" customWidth="1" width="10.5703125"/>
    <col min="999" max="999" customWidth="1" width="13.7109375"/>
    <col min="1000" max="1000" customWidth="1" width="16.5703125"/>
    <col min="1001" max="1001" customWidth="1" width="17.7109375"/>
    <col min="1002" max="1002" customWidth="1" width="10.7109375"/>
    <col min="1003" max="1003" customWidth="1" width="10"/>
    <col min="1004" max="1004" customWidth="1" width="2.7109375"/>
    <col min="1005" max="1005" customWidth="1" width="10"/>
    <col min="1006" max="1006" customWidth="1" width="10"/>
    <col min="1007" max="1007" customWidth="1" width="2.42578125"/>
    <col min="1008" max="1008" customWidth="1" width="11.42578125"/>
    <col min="1009" max="1009" customWidth="1" width="33"/>
    <col min="1010" max="1010" customWidth="1" width="5"/>
    <col min="1011" max="1011" customWidth="1" width="12.28515625"/>
    <col min="1012" max="1012" customWidth="1" width="5"/>
    <col min="1013" max="1013" customWidth="1" width="5.140625"/>
    <col min="1014" max="1014" customWidth="1" width="21.5703125"/>
    <col min="1015" max="1015" customWidth="1" width="5.140625"/>
    <col min="1016" max="1016" customWidth="1" width="23.7109375"/>
    <col min="1017" max="1017" customWidth="1" width="5.140625"/>
    <col min="1018" max="1018" customWidth="1" width="29.28515625"/>
    <col min="1019" max="1019" customWidth="1" width="5.140625"/>
    <col min="1020" max="1020" customWidth="1" width="21.140625"/>
    <col min="1021" max="1021" customWidth="1" width="5.140625"/>
    <col min="1022" max="1022" customWidth="1" width="3.7109375"/>
    <col min="1023" max="1023" customWidth="1" width="10.7109375"/>
    <col min="1024" max="1024" customWidth="1" width="2.28515625"/>
    <col min="1025" max="1025" customWidth="1" width="10.28515625"/>
    <col min="1026" max="1026" customWidth="1" width="1.85546875"/>
    <col min="1027" max="1027" customWidth="1" width="11.42578125"/>
    <col min="1028" max="1028" customWidth="1" width="2.28515625"/>
    <col min="1029" max="1029" customWidth="1" width="11.42578125"/>
    <col min="1030" max="1030" customWidth="1" width="3.42578125"/>
    <col min="1031" max="1031" customWidth="1" width="3.42578125"/>
    <col min="1032" max="1032" customWidth="1" width="2.85546875"/>
    <col min="1033" max="1033" customWidth="1" width="11.5703125"/>
    <col min="1034" max="1034" customWidth="1" width="2.140625"/>
    <col min="1035" max="1035" customWidth="1" width="11.42578125"/>
    <col min="1036" max="1036" customWidth="1" width="1.42578125"/>
    <col min="1037" max="1037" customWidth="1" width="11.42578125"/>
    <col min="1038" max="1038" customWidth="1" width="2"/>
    <col min="1039" max="1039" customWidth="1" width="11.42578125"/>
    <col min="1040" max="1040" customWidth="1" width="2.85546875"/>
    <col min="1041" max="1041" customWidth="1" width="3.1406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2.7109375"/>
    <col min="1254" max="1254" customWidth="1" width="10.5703125"/>
    <col min="1255" max="1255" customWidth="1" width="13.7109375"/>
    <col min="1256" max="1256" customWidth="1" width="16.5703125"/>
    <col min="1257" max="1257" customWidth="1" width="17.7109375"/>
    <col min="1258" max="1258" customWidth="1" width="10.7109375"/>
    <col min="1259" max="1259" customWidth="1" width="10"/>
    <col min="1260" max="1260" customWidth="1" width="2.7109375"/>
    <col min="1261" max="1261" customWidth="1" width="10"/>
    <col min="1262" max="1262" customWidth="1" width="10"/>
    <col min="1263" max="1263" customWidth="1" width="2.42578125"/>
    <col min="1264" max="1264" customWidth="1" width="11.42578125"/>
    <col min="1265" max="1265" customWidth="1" width="33"/>
    <col min="1266" max="1266" customWidth="1" width="5"/>
    <col min="1267" max="1267" customWidth="1" width="12.28515625"/>
    <col min="1268" max="1268" customWidth="1" width="5"/>
    <col min="1269" max="1269" customWidth="1" width="5.140625"/>
    <col min="1270" max="1270" customWidth="1" width="21.5703125"/>
    <col min="1271" max="1271" customWidth="1" width="5.140625"/>
    <col min="1272" max="1272" customWidth="1" width="23.7109375"/>
    <col min="1273" max="1273" customWidth="1" width="5.140625"/>
    <col min="1274" max="1274" customWidth="1" width="29.28515625"/>
    <col min="1275" max="1275" customWidth="1" width="5.140625"/>
    <col min="1276" max="1276" customWidth="1" width="21.140625"/>
    <col min="1277" max="1277" customWidth="1" width="5.140625"/>
    <col min="1278" max="1278" customWidth="1" width="3.7109375"/>
    <col min="1279" max="1279" customWidth="1" width="10.7109375"/>
    <col min="1280" max="1280" customWidth="1" width="2.28515625"/>
    <col min="1281" max="1281" customWidth="1" width="10.28515625"/>
    <col min="1282" max="1282" customWidth="1" width="1.85546875"/>
    <col min="1283" max="1283" customWidth="1" width="11.42578125"/>
    <col min="1284" max="1284" customWidth="1" width="2.28515625"/>
    <col min="1285" max="1285" customWidth="1" width="11.42578125"/>
    <col min="1286" max="1286" customWidth="1" width="3.42578125"/>
    <col min="1287" max="1287" customWidth="1" width="3.42578125"/>
    <col min="1288" max="1288" customWidth="1" width="2.85546875"/>
    <col min="1289" max="1289" customWidth="1" width="11.5703125"/>
    <col min="1290" max="1290" customWidth="1" width="2.140625"/>
    <col min="1291" max="1291" customWidth="1" width="11.42578125"/>
    <col min="1292" max="1292" customWidth="1" width="1.42578125"/>
    <col min="1293" max="1293" customWidth="1" width="11.42578125"/>
    <col min="1294" max="1294" customWidth="1" width="2"/>
    <col min="1295" max="1295" customWidth="1" width="11.42578125"/>
    <col min="1296" max="1296" customWidth="1" width="2.85546875"/>
    <col min="1297" max="1297" customWidth="1" width="3.1406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2.7109375"/>
    <col min="1510" max="1510" customWidth="1" width="10.5703125"/>
    <col min="1511" max="1511" customWidth="1" width="13.7109375"/>
    <col min="1512" max="1512" customWidth="1" width="16.5703125"/>
    <col min="1513" max="1513" customWidth="1" width="17.7109375"/>
    <col min="1514" max="1514" customWidth="1" width="10.7109375"/>
    <col min="1515" max="1515" customWidth="1" width="10"/>
    <col min="1516" max="1516" customWidth="1" width="2.7109375"/>
    <col min="1517" max="1517" customWidth="1" width="10"/>
    <col min="1518" max="1518" customWidth="1" width="10"/>
    <col min="1519" max="1519" customWidth="1" width="2.42578125"/>
    <col min="1520" max="1520" customWidth="1" width="11.42578125"/>
    <col min="1521" max="1521" customWidth="1" width="33"/>
    <col min="1522" max="1522" customWidth="1" width="5"/>
    <col min="1523" max="1523" customWidth="1" width="12.28515625"/>
    <col min="1524" max="1524" customWidth="1" width="5"/>
    <col min="1525" max="1525" customWidth="1" width="5.140625"/>
    <col min="1526" max="1526" customWidth="1" width="21.5703125"/>
    <col min="1527" max="1527" customWidth="1" width="5.140625"/>
    <col min="1528" max="1528" customWidth="1" width="23.7109375"/>
    <col min="1529" max="1529" customWidth="1" width="5.140625"/>
    <col min="1530" max="1530" customWidth="1" width="29.28515625"/>
    <col min="1531" max="1531" customWidth="1" width="5.140625"/>
    <col min="1532" max="1532" customWidth="1" width="21.140625"/>
    <col min="1533" max="1533" customWidth="1" width="5.140625"/>
    <col min="1534" max="1534" customWidth="1" width="3.7109375"/>
    <col min="1535" max="1535" customWidth="1" width="10.7109375"/>
    <col min="1536" max="1536" customWidth="1" width="2.28515625"/>
    <col min="1537" max="1537" customWidth="1" width="10.28515625"/>
    <col min="1538" max="1538" customWidth="1" width="1.85546875"/>
    <col min="1539" max="1539" customWidth="1" width="11.42578125"/>
    <col min="1540" max="1540" customWidth="1" width="2.28515625"/>
    <col min="1541" max="1541" customWidth="1" width="11.42578125"/>
    <col min="1542" max="1542" customWidth="1" width="3.42578125"/>
    <col min="1543" max="1543" customWidth="1" width="3.42578125"/>
    <col min="1544" max="1544" customWidth="1" width="2.85546875"/>
    <col min="1545" max="1545" customWidth="1" width="11.5703125"/>
    <col min="1546" max="1546" customWidth="1" width="2.140625"/>
    <col min="1547" max="1547" customWidth="1" width="11.42578125"/>
    <col min="1548" max="1548" customWidth="1" width="1.42578125"/>
    <col min="1549" max="1549" customWidth="1" width="11.42578125"/>
    <col min="1550" max="1550" customWidth="1" width="2"/>
    <col min="1551" max="1551" customWidth="1" width="11.42578125"/>
    <col min="1552" max="1552" customWidth="1" width="2.85546875"/>
    <col min="1553" max="1553" customWidth="1" width="3.1406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2.7109375"/>
    <col min="1766" max="1766" customWidth="1" width="10.5703125"/>
    <col min="1767" max="1767" customWidth="1" width="13.7109375"/>
    <col min="1768" max="1768" customWidth="1" width="16.5703125"/>
    <col min="1769" max="1769" customWidth="1" width="17.7109375"/>
    <col min="1770" max="1770" customWidth="1" width="10.7109375"/>
    <col min="1771" max="1771" customWidth="1" width="10"/>
    <col min="1772" max="1772" customWidth="1" width="2.7109375"/>
    <col min="1773" max="1773" customWidth="1" width="10"/>
    <col min="1774" max="1774" customWidth="1" width="10"/>
    <col min="1775" max="1775" customWidth="1" width="2.42578125"/>
    <col min="1776" max="1776" customWidth="1" width="11.42578125"/>
    <col min="1777" max="1777" customWidth="1" width="33"/>
    <col min="1778" max="1778" customWidth="1" width="5"/>
    <col min="1779" max="1779" customWidth="1" width="12.28515625"/>
    <col min="1780" max="1780" customWidth="1" width="5"/>
    <col min="1781" max="1781" customWidth="1" width="5.140625"/>
    <col min="1782" max="1782" customWidth="1" width="21.5703125"/>
    <col min="1783" max="1783" customWidth="1" width="5.140625"/>
    <col min="1784" max="1784" customWidth="1" width="23.7109375"/>
    <col min="1785" max="1785" customWidth="1" width="5.140625"/>
    <col min="1786" max="1786" customWidth="1" width="29.28515625"/>
    <col min="1787" max="1787" customWidth="1" width="5.140625"/>
    <col min="1788" max="1788" customWidth="1" width="21.140625"/>
    <col min="1789" max="1789" customWidth="1" width="5.140625"/>
    <col min="1790" max="1790" customWidth="1" width="3.7109375"/>
    <col min="1791" max="1791" customWidth="1" width="10.7109375"/>
    <col min="1792" max="1792" customWidth="1" width="2.28515625"/>
    <col min="1793" max="1793" customWidth="1" width="10.28515625"/>
    <col min="1794" max="1794" customWidth="1" width="1.85546875"/>
    <col min="1795" max="1795" customWidth="1" width="11.42578125"/>
    <col min="1796" max="1796" customWidth="1" width="2.28515625"/>
    <col min="1797" max="1797" customWidth="1" width="11.42578125"/>
    <col min="1798" max="1798" customWidth="1" width="3.42578125"/>
    <col min="1799" max="1799" customWidth="1" width="3.42578125"/>
    <col min="1800" max="1800" customWidth="1" width="2.85546875"/>
    <col min="1801" max="1801" customWidth="1" width="11.5703125"/>
    <col min="1802" max="1802" customWidth="1" width="2.140625"/>
    <col min="1803" max="1803" customWidth="1" width="11.42578125"/>
    <col min="1804" max="1804" customWidth="1" width="1.42578125"/>
    <col min="1805" max="1805" customWidth="1" width="11.42578125"/>
    <col min="1806" max="1806" customWidth="1" width="2"/>
    <col min="1807" max="1807" customWidth="1" width="11.42578125"/>
    <col min="1808" max="1808" customWidth="1" width="2.85546875"/>
    <col min="1809" max="1809" customWidth="1" width="3.1406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2.7109375"/>
    <col min="2022" max="2022" customWidth="1" width="10.5703125"/>
    <col min="2023" max="2023" customWidth="1" width="13.7109375"/>
    <col min="2024" max="2024" customWidth="1" width="16.5703125"/>
    <col min="2025" max="2025" customWidth="1" width="17.7109375"/>
    <col min="2026" max="2026" customWidth="1" width="10.7109375"/>
    <col min="2027" max="2027" customWidth="1" width="10"/>
    <col min="2028" max="2028" customWidth="1" width="2.7109375"/>
    <col min="2029" max="2029" customWidth="1" width="10"/>
    <col min="2030" max="2030" customWidth="1" width="10"/>
    <col min="2031" max="2031" customWidth="1" width="2.42578125"/>
    <col min="2032" max="2032" customWidth="1" width="11.42578125"/>
    <col min="2033" max="2033" customWidth="1" width="33"/>
    <col min="2034" max="2034" customWidth="1" width="5"/>
    <col min="2035" max="2035" customWidth="1" width="12.28515625"/>
    <col min="2036" max="2036" customWidth="1" width="5"/>
    <col min="2037" max="2037" customWidth="1" width="5.140625"/>
    <col min="2038" max="2038" customWidth="1" width="21.5703125"/>
    <col min="2039" max="2039" customWidth="1" width="5.140625"/>
    <col min="2040" max="2040" customWidth="1" width="23.7109375"/>
    <col min="2041" max="2041" customWidth="1" width="5.140625"/>
    <col min="2042" max="2042" customWidth="1" width="29.28515625"/>
    <col min="2043" max="2043" customWidth="1" width="5.140625"/>
    <col min="2044" max="2044" customWidth="1" width="21.140625"/>
    <col min="2045" max="2045" customWidth="1" width="5.140625"/>
    <col min="2046" max="2046" customWidth="1" width="3.7109375"/>
    <col min="2047" max="2047" customWidth="1" width="10.7109375"/>
    <col min="2048" max="2048" customWidth="1" width="2.28515625"/>
    <col min="2049" max="2049" customWidth="1" width="10.28515625"/>
    <col min="2050" max="2050" customWidth="1" width="1.85546875"/>
    <col min="2051" max="2051" customWidth="1" width="11.42578125"/>
    <col min="2052" max="2052" customWidth="1" width="2.28515625"/>
    <col min="2053" max="2053" customWidth="1" width="11.42578125"/>
    <col min="2054" max="2054" customWidth="1" width="3.42578125"/>
    <col min="2055" max="2055" customWidth="1" width="3.42578125"/>
    <col min="2056" max="2056" customWidth="1" width="2.85546875"/>
    <col min="2057" max="2057" customWidth="1" width="11.5703125"/>
    <col min="2058" max="2058" customWidth="1" width="2.140625"/>
    <col min="2059" max="2059" customWidth="1" width="11.42578125"/>
    <col min="2060" max="2060" customWidth="1" width="1.42578125"/>
    <col min="2061" max="2061" customWidth="1" width="11.42578125"/>
    <col min="2062" max="2062" customWidth="1" width="2"/>
    <col min="2063" max="2063" customWidth="1" width="11.42578125"/>
    <col min="2064" max="2064" customWidth="1" width="2.85546875"/>
    <col min="2065" max="2065" customWidth="1" width="3.1406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2.7109375"/>
    <col min="2278" max="2278" customWidth="1" width="10.5703125"/>
    <col min="2279" max="2279" customWidth="1" width="13.7109375"/>
    <col min="2280" max="2280" customWidth="1" width="16.5703125"/>
    <col min="2281" max="2281" customWidth="1" width="17.7109375"/>
    <col min="2282" max="2282" customWidth="1" width="10.7109375"/>
    <col min="2283" max="2283" customWidth="1" width="10"/>
    <col min="2284" max="2284" customWidth="1" width="2.7109375"/>
    <col min="2285" max="2285" customWidth="1" width="10"/>
    <col min="2286" max="2286" customWidth="1" width="10"/>
    <col min="2287" max="2287" customWidth="1" width="2.42578125"/>
    <col min="2288" max="2288" customWidth="1" width="11.42578125"/>
    <col min="2289" max="2289" customWidth="1" width="33"/>
    <col min="2290" max="2290" customWidth="1" width="5"/>
    <col min="2291" max="2291" customWidth="1" width="12.28515625"/>
    <col min="2292" max="2292" customWidth="1" width="5"/>
    <col min="2293" max="2293" customWidth="1" width="5.140625"/>
    <col min="2294" max="2294" customWidth="1" width="21.5703125"/>
    <col min="2295" max="2295" customWidth="1" width="5.140625"/>
    <col min="2296" max="2296" customWidth="1" width="23.7109375"/>
    <col min="2297" max="2297" customWidth="1" width="5.140625"/>
    <col min="2298" max="2298" customWidth="1" width="29.28515625"/>
    <col min="2299" max="2299" customWidth="1" width="5.140625"/>
    <col min="2300" max="2300" customWidth="1" width="21.140625"/>
    <col min="2301" max="2301" customWidth="1" width="5.140625"/>
    <col min="2302" max="2302" customWidth="1" width="3.7109375"/>
    <col min="2303" max="2303" customWidth="1" width="10.7109375"/>
    <col min="2304" max="2304" customWidth="1" width="2.28515625"/>
    <col min="2305" max="2305" customWidth="1" width="10.28515625"/>
    <col min="2306" max="2306" customWidth="1" width="1.85546875"/>
    <col min="2307" max="2307" customWidth="1" width="11.42578125"/>
    <col min="2308" max="2308" customWidth="1" width="2.28515625"/>
    <col min="2309" max="2309" customWidth="1" width="11.42578125"/>
    <col min="2310" max="2310" customWidth="1" width="3.42578125"/>
    <col min="2311" max="2311" customWidth="1" width="3.42578125"/>
    <col min="2312" max="2312" customWidth="1" width="2.85546875"/>
    <col min="2313" max="2313" customWidth="1" width="11.5703125"/>
    <col min="2314" max="2314" customWidth="1" width="2.140625"/>
    <col min="2315" max="2315" customWidth="1" width="11.42578125"/>
    <col min="2316" max="2316" customWidth="1" width="1.42578125"/>
    <col min="2317" max="2317" customWidth="1" width="11.42578125"/>
    <col min="2318" max="2318" customWidth="1" width="2"/>
    <col min="2319" max="2319" customWidth="1" width="11.42578125"/>
    <col min="2320" max="2320" customWidth="1" width="2.85546875"/>
    <col min="2321" max="2321" customWidth="1" width="3.1406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2.7109375"/>
    <col min="2534" max="2534" customWidth="1" width="10.5703125"/>
    <col min="2535" max="2535" customWidth="1" width="13.7109375"/>
    <col min="2536" max="2536" customWidth="1" width="16.5703125"/>
    <col min="2537" max="2537" customWidth="1" width="17.7109375"/>
    <col min="2538" max="2538" customWidth="1" width="10.7109375"/>
    <col min="2539" max="2539" customWidth="1" width="10"/>
    <col min="2540" max="2540" customWidth="1" width="2.7109375"/>
    <col min="2541" max="2541" customWidth="1" width="10"/>
    <col min="2542" max="2542" customWidth="1" width="10"/>
    <col min="2543" max="2543" customWidth="1" width="2.42578125"/>
    <col min="2544" max="2544" customWidth="1" width="11.42578125"/>
    <col min="2545" max="2545" customWidth="1" width="33"/>
    <col min="2546" max="2546" customWidth="1" width="5"/>
    <col min="2547" max="2547" customWidth="1" width="12.28515625"/>
    <col min="2548" max="2548" customWidth="1" width="5"/>
    <col min="2549" max="2549" customWidth="1" width="5.140625"/>
    <col min="2550" max="2550" customWidth="1" width="21.5703125"/>
    <col min="2551" max="2551" customWidth="1" width="5.140625"/>
    <col min="2552" max="2552" customWidth="1" width="23.7109375"/>
    <col min="2553" max="2553" customWidth="1" width="5.140625"/>
    <col min="2554" max="2554" customWidth="1" width="29.28515625"/>
    <col min="2555" max="2555" customWidth="1" width="5.140625"/>
    <col min="2556" max="2556" customWidth="1" width="21.140625"/>
    <col min="2557" max="2557" customWidth="1" width="5.140625"/>
    <col min="2558" max="2558" customWidth="1" width="3.7109375"/>
    <col min="2559" max="2559" customWidth="1" width="10.7109375"/>
    <col min="2560" max="2560" customWidth="1" width="2.28515625"/>
    <col min="2561" max="2561" customWidth="1" width="10.28515625"/>
    <col min="2562" max="2562" customWidth="1" width="1.85546875"/>
    <col min="2563" max="2563" customWidth="1" width="11.42578125"/>
    <col min="2564" max="2564" customWidth="1" width="2.28515625"/>
    <col min="2565" max="2565" customWidth="1" width="11.42578125"/>
    <col min="2566" max="2566" customWidth="1" width="3.42578125"/>
    <col min="2567" max="2567" customWidth="1" width="3.42578125"/>
    <col min="2568" max="2568" customWidth="1" width="2.85546875"/>
    <col min="2569" max="2569" customWidth="1" width="11.5703125"/>
    <col min="2570" max="2570" customWidth="1" width="2.140625"/>
    <col min="2571" max="2571" customWidth="1" width="11.42578125"/>
    <col min="2572" max="2572" customWidth="1" width="1.42578125"/>
    <col min="2573" max="2573" customWidth="1" width="11.42578125"/>
    <col min="2574" max="2574" customWidth="1" width="2"/>
    <col min="2575" max="2575" customWidth="1" width="11.42578125"/>
    <col min="2576" max="2576" customWidth="1" width="2.85546875"/>
    <col min="2577" max="2577" customWidth="1" width="3.1406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2.7109375"/>
    <col min="2790" max="2790" customWidth="1" width="10.5703125"/>
    <col min="2791" max="2791" customWidth="1" width="13.7109375"/>
    <col min="2792" max="2792" customWidth="1" width="16.5703125"/>
    <col min="2793" max="2793" customWidth="1" width="17.7109375"/>
    <col min="2794" max="2794" customWidth="1" width="10.7109375"/>
    <col min="2795" max="2795" customWidth="1" width="10"/>
    <col min="2796" max="2796" customWidth="1" width="2.7109375"/>
    <col min="2797" max="2797" customWidth="1" width="10"/>
    <col min="2798" max="2798" customWidth="1" width="10"/>
    <col min="2799" max="2799" customWidth="1" width="2.42578125"/>
    <col min="2800" max="2800" customWidth="1" width="11.42578125"/>
    <col min="2801" max="2801" customWidth="1" width="33"/>
    <col min="2802" max="2802" customWidth="1" width="5"/>
    <col min="2803" max="2803" customWidth="1" width="12.28515625"/>
    <col min="2804" max="2804" customWidth="1" width="5"/>
    <col min="2805" max="2805" customWidth="1" width="5.140625"/>
    <col min="2806" max="2806" customWidth="1" width="21.5703125"/>
    <col min="2807" max="2807" customWidth="1" width="5.140625"/>
    <col min="2808" max="2808" customWidth="1" width="23.7109375"/>
    <col min="2809" max="2809" customWidth="1" width="5.140625"/>
    <col min="2810" max="2810" customWidth="1" width="29.28515625"/>
    <col min="2811" max="2811" customWidth="1" width="5.140625"/>
    <col min="2812" max="2812" customWidth="1" width="21.140625"/>
    <col min="2813" max="2813" customWidth="1" width="5.140625"/>
    <col min="2814" max="2814" customWidth="1" width="3.7109375"/>
    <col min="2815" max="2815" customWidth="1" width="10.7109375"/>
    <col min="2816" max="2816" customWidth="1" width="2.28515625"/>
    <col min="2817" max="2817" customWidth="1" width="10.28515625"/>
    <col min="2818" max="2818" customWidth="1" width="1.85546875"/>
    <col min="2819" max="2819" customWidth="1" width="11.42578125"/>
    <col min="2820" max="2820" customWidth="1" width="2.28515625"/>
    <col min="2821" max="2821" customWidth="1" width="11.42578125"/>
    <col min="2822" max="2822" customWidth="1" width="3.42578125"/>
    <col min="2823" max="2823" customWidth="1" width="3.42578125"/>
    <col min="2824" max="2824" customWidth="1" width="2.85546875"/>
    <col min="2825" max="2825" customWidth="1" width="11.5703125"/>
    <col min="2826" max="2826" customWidth="1" width="2.140625"/>
    <col min="2827" max="2827" customWidth="1" width="11.42578125"/>
    <col min="2828" max="2828" customWidth="1" width="1.42578125"/>
    <col min="2829" max="2829" customWidth="1" width="11.42578125"/>
    <col min="2830" max="2830" customWidth="1" width="2"/>
    <col min="2831" max="2831" customWidth="1" width="11.42578125"/>
    <col min="2832" max="2832" customWidth="1" width="2.85546875"/>
    <col min="2833" max="2833" customWidth="1" width="3.1406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2.7109375"/>
    <col min="3046" max="3046" customWidth="1" width="10.5703125"/>
    <col min="3047" max="3047" customWidth="1" width="13.7109375"/>
    <col min="3048" max="3048" customWidth="1" width="16.5703125"/>
    <col min="3049" max="3049" customWidth="1" width="17.7109375"/>
    <col min="3050" max="3050" customWidth="1" width="10.7109375"/>
    <col min="3051" max="3051" customWidth="1" width="10"/>
    <col min="3052" max="3052" customWidth="1" width="2.7109375"/>
    <col min="3053" max="3053" customWidth="1" width="10"/>
    <col min="3054" max="3054" customWidth="1" width="10"/>
    <col min="3055" max="3055" customWidth="1" width="2.42578125"/>
    <col min="3056" max="3056" customWidth="1" width="11.42578125"/>
    <col min="3057" max="3057" customWidth="1" width="33"/>
    <col min="3058" max="3058" customWidth="1" width="5"/>
    <col min="3059" max="3059" customWidth="1" width="12.28515625"/>
    <col min="3060" max="3060" customWidth="1" width="5"/>
    <col min="3061" max="3061" customWidth="1" width="5.140625"/>
    <col min="3062" max="3062" customWidth="1" width="21.5703125"/>
    <col min="3063" max="3063" customWidth="1" width="5.140625"/>
    <col min="3064" max="3064" customWidth="1" width="23.7109375"/>
    <col min="3065" max="3065" customWidth="1" width="5.140625"/>
    <col min="3066" max="3066" customWidth="1" width="29.28515625"/>
    <col min="3067" max="3067" customWidth="1" width="5.140625"/>
    <col min="3068" max="3068" customWidth="1" width="21.140625"/>
    <col min="3069" max="3069" customWidth="1" width="5.140625"/>
    <col min="3070" max="3070" customWidth="1" width="3.7109375"/>
    <col min="3071" max="3071" customWidth="1" width="10.7109375"/>
    <col min="3072" max="3072" customWidth="1" width="2.28515625"/>
    <col min="3073" max="3073" customWidth="1" width="10.28515625"/>
    <col min="3074" max="3074" customWidth="1" width="1.85546875"/>
    <col min="3075" max="3075" customWidth="1" width="11.42578125"/>
    <col min="3076" max="3076" customWidth="1" width="2.28515625"/>
    <col min="3077" max="3077" customWidth="1" width="11.42578125"/>
    <col min="3078" max="3078" customWidth="1" width="3.42578125"/>
    <col min="3079" max="3079" customWidth="1" width="3.42578125"/>
    <col min="3080" max="3080" customWidth="1" width="2.85546875"/>
    <col min="3081" max="3081" customWidth="1" width="11.5703125"/>
    <col min="3082" max="3082" customWidth="1" width="2.140625"/>
    <col min="3083" max="3083" customWidth="1" width="11.42578125"/>
    <col min="3084" max="3084" customWidth="1" width="1.42578125"/>
    <col min="3085" max="3085" customWidth="1" width="11.42578125"/>
    <col min="3086" max="3086" customWidth="1" width="2"/>
    <col min="3087" max="3087" customWidth="1" width="11.42578125"/>
    <col min="3088" max="3088" customWidth="1" width="2.85546875"/>
    <col min="3089" max="3089" customWidth="1" width="3.1406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2.7109375"/>
    <col min="3302" max="3302" customWidth="1" width="10.5703125"/>
    <col min="3303" max="3303" customWidth="1" width="13.7109375"/>
    <col min="3304" max="3304" customWidth="1" width="16.5703125"/>
    <col min="3305" max="3305" customWidth="1" width="17.7109375"/>
    <col min="3306" max="3306" customWidth="1" width="10.7109375"/>
    <col min="3307" max="3307" customWidth="1" width="10"/>
    <col min="3308" max="3308" customWidth="1" width="2.7109375"/>
    <col min="3309" max="3309" customWidth="1" width="10"/>
    <col min="3310" max="3310" customWidth="1" width="10"/>
    <col min="3311" max="3311" customWidth="1" width="2.42578125"/>
    <col min="3312" max="3312" customWidth="1" width="11.42578125"/>
    <col min="3313" max="3313" customWidth="1" width="33"/>
    <col min="3314" max="3314" customWidth="1" width="5"/>
    <col min="3315" max="3315" customWidth="1" width="12.28515625"/>
    <col min="3316" max="3316" customWidth="1" width="5"/>
    <col min="3317" max="3317" customWidth="1" width="5.140625"/>
    <col min="3318" max="3318" customWidth="1" width="21.5703125"/>
    <col min="3319" max="3319" customWidth="1" width="5.140625"/>
    <col min="3320" max="3320" customWidth="1" width="23.7109375"/>
    <col min="3321" max="3321" customWidth="1" width="5.140625"/>
    <col min="3322" max="3322" customWidth="1" width="29.28515625"/>
    <col min="3323" max="3323" customWidth="1" width="5.140625"/>
    <col min="3324" max="3324" customWidth="1" width="21.140625"/>
    <col min="3325" max="3325" customWidth="1" width="5.140625"/>
    <col min="3326" max="3326" customWidth="1" width="3.7109375"/>
    <col min="3327" max="3327" customWidth="1" width="10.7109375"/>
    <col min="3328" max="3328" customWidth="1" width="2.28515625"/>
    <col min="3329" max="3329" customWidth="1" width="10.28515625"/>
    <col min="3330" max="3330" customWidth="1" width="1.85546875"/>
    <col min="3331" max="3331" customWidth="1" width="11.42578125"/>
    <col min="3332" max="3332" customWidth="1" width="2.28515625"/>
    <col min="3333" max="3333" customWidth="1" width="11.42578125"/>
    <col min="3334" max="3334" customWidth="1" width="3.42578125"/>
    <col min="3335" max="3335" customWidth="1" width="3.42578125"/>
    <col min="3336" max="3336" customWidth="1" width="2.85546875"/>
    <col min="3337" max="3337" customWidth="1" width="11.5703125"/>
    <col min="3338" max="3338" customWidth="1" width="2.140625"/>
    <col min="3339" max="3339" customWidth="1" width="11.42578125"/>
    <col min="3340" max="3340" customWidth="1" width="1.42578125"/>
    <col min="3341" max="3341" customWidth="1" width="11.42578125"/>
    <col min="3342" max="3342" customWidth="1" width="2"/>
    <col min="3343" max="3343" customWidth="1" width="11.42578125"/>
    <col min="3344" max="3344" customWidth="1" width="2.85546875"/>
    <col min="3345" max="3345" customWidth="1" width="3.1406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2.7109375"/>
    <col min="3558" max="3558" customWidth="1" width="10.5703125"/>
    <col min="3559" max="3559" customWidth="1" width="13.7109375"/>
    <col min="3560" max="3560" customWidth="1" width="16.5703125"/>
    <col min="3561" max="3561" customWidth="1" width="17.7109375"/>
    <col min="3562" max="3562" customWidth="1" width="10.7109375"/>
    <col min="3563" max="3563" customWidth="1" width="10"/>
    <col min="3564" max="3564" customWidth="1" width="2.7109375"/>
    <col min="3565" max="3565" customWidth="1" width="10"/>
    <col min="3566" max="3566" customWidth="1" width="10"/>
    <col min="3567" max="3567" customWidth="1" width="2.42578125"/>
    <col min="3568" max="3568" customWidth="1" width="11.42578125"/>
    <col min="3569" max="3569" customWidth="1" width="33"/>
    <col min="3570" max="3570" customWidth="1" width="5"/>
    <col min="3571" max="3571" customWidth="1" width="12.28515625"/>
    <col min="3572" max="3572" customWidth="1" width="5"/>
    <col min="3573" max="3573" customWidth="1" width="5.140625"/>
    <col min="3574" max="3574" customWidth="1" width="21.5703125"/>
    <col min="3575" max="3575" customWidth="1" width="5.140625"/>
    <col min="3576" max="3576" customWidth="1" width="23.7109375"/>
    <col min="3577" max="3577" customWidth="1" width="5.140625"/>
    <col min="3578" max="3578" customWidth="1" width="29.28515625"/>
    <col min="3579" max="3579" customWidth="1" width="5.140625"/>
    <col min="3580" max="3580" customWidth="1" width="21.140625"/>
    <col min="3581" max="3581" customWidth="1" width="5.140625"/>
    <col min="3582" max="3582" customWidth="1" width="3.7109375"/>
    <col min="3583" max="3583" customWidth="1" width="10.7109375"/>
    <col min="3584" max="3584" customWidth="1" width="2.28515625"/>
    <col min="3585" max="3585" customWidth="1" width="10.28515625"/>
    <col min="3586" max="3586" customWidth="1" width="1.85546875"/>
    <col min="3587" max="3587" customWidth="1" width="11.42578125"/>
    <col min="3588" max="3588" customWidth="1" width="2.28515625"/>
    <col min="3589" max="3589" customWidth="1" width="11.42578125"/>
    <col min="3590" max="3590" customWidth="1" width="3.42578125"/>
    <col min="3591" max="3591" customWidth="1" width="3.42578125"/>
    <col min="3592" max="3592" customWidth="1" width="2.85546875"/>
    <col min="3593" max="3593" customWidth="1" width="11.5703125"/>
    <col min="3594" max="3594" customWidth="1" width="2.140625"/>
    <col min="3595" max="3595" customWidth="1" width="11.42578125"/>
    <col min="3596" max="3596" customWidth="1" width="1.42578125"/>
    <col min="3597" max="3597" customWidth="1" width="11.42578125"/>
    <col min="3598" max="3598" customWidth="1" width="2"/>
    <col min="3599" max="3599" customWidth="1" width="11.42578125"/>
    <col min="3600" max="3600" customWidth="1" width="2.85546875"/>
    <col min="3601" max="3601" customWidth="1" width="3.1406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2.7109375"/>
    <col min="3814" max="3814" customWidth="1" width="10.5703125"/>
    <col min="3815" max="3815" customWidth="1" width="13.7109375"/>
    <col min="3816" max="3816" customWidth="1" width="16.5703125"/>
    <col min="3817" max="3817" customWidth="1" width="17.7109375"/>
    <col min="3818" max="3818" customWidth="1" width="10.7109375"/>
    <col min="3819" max="3819" customWidth="1" width="10"/>
    <col min="3820" max="3820" customWidth="1" width="2.7109375"/>
    <col min="3821" max="3821" customWidth="1" width="10"/>
    <col min="3822" max="3822" customWidth="1" width="10"/>
    <col min="3823" max="3823" customWidth="1" width="2.42578125"/>
    <col min="3824" max="3824" customWidth="1" width="11.42578125"/>
    <col min="3825" max="3825" customWidth="1" width="33"/>
    <col min="3826" max="3826" customWidth="1" width="5"/>
    <col min="3827" max="3827" customWidth="1" width="12.28515625"/>
    <col min="3828" max="3828" customWidth="1" width="5"/>
    <col min="3829" max="3829" customWidth="1" width="5.140625"/>
    <col min="3830" max="3830" customWidth="1" width="21.5703125"/>
    <col min="3831" max="3831" customWidth="1" width="5.140625"/>
    <col min="3832" max="3832" customWidth="1" width="23.7109375"/>
    <col min="3833" max="3833" customWidth="1" width="5.140625"/>
    <col min="3834" max="3834" customWidth="1" width="29.28515625"/>
    <col min="3835" max="3835" customWidth="1" width="5.140625"/>
    <col min="3836" max="3836" customWidth="1" width="21.140625"/>
    <col min="3837" max="3837" customWidth="1" width="5.140625"/>
    <col min="3838" max="3838" customWidth="1" width="3.7109375"/>
    <col min="3839" max="3839" customWidth="1" width="10.7109375"/>
    <col min="3840" max="3840" customWidth="1" width="2.28515625"/>
    <col min="3841" max="3841" customWidth="1" width="10.28515625"/>
    <col min="3842" max="3842" customWidth="1" width="1.85546875"/>
    <col min="3843" max="3843" customWidth="1" width="11.42578125"/>
    <col min="3844" max="3844" customWidth="1" width="2.28515625"/>
    <col min="3845" max="3845" customWidth="1" width="11.42578125"/>
    <col min="3846" max="3846" customWidth="1" width="3.42578125"/>
    <col min="3847" max="3847" customWidth="1" width="3.42578125"/>
    <col min="3848" max="3848" customWidth="1" width="2.85546875"/>
    <col min="3849" max="3849" customWidth="1" width="11.5703125"/>
    <col min="3850" max="3850" customWidth="1" width="2.140625"/>
    <col min="3851" max="3851" customWidth="1" width="11.42578125"/>
    <col min="3852" max="3852" customWidth="1" width="1.42578125"/>
    <col min="3853" max="3853" customWidth="1" width="11.42578125"/>
    <col min="3854" max="3854" customWidth="1" width="2"/>
    <col min="3855" max="3855" customWidth="1" width="11.42578125"/>
    <col min="3856" max="3856" customWidth="1" width="2.85546875"/>
    <col min="3857" max="3857" customWidth="1" width="3.1406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2.7109375"/>
    <col min="4070" max="4070" customWidth="1" width="10.5703125"/>
    <col min="4071" max="4071" customWidth="1" width="13.7109375"/>
    <col min="4072" max="4072" customWidth="1" width="16.5703125"/>
    <col min="4073" max="4073" customWidth="1" width="17.7109375"/>
    <col min="4074" max="4074" customWidth="1" width="10.7109375"/>
    <col min="4075" max="4075" customWidth="1" width="10"/>
    <col min="4076" max="4076" customWidth="1" width="2.7109375"/>
    <col min="4077" max="4077" customWidth="1" width="10"/>
    <col min="4078" max="4078" customWidth="1" width="10"/>
    <col min="4079" max="4079" customWidth="1" width="2.42578125"/>
    <col min="4080" max="4080" customWidth="1" width="11.42578125"/>
    <col min="4081" max="4081" customWidth="1" width="33"/>
    <col min="4082" max="4082" customWidth="1" width="5"/>
    <col min="4083" max="4083" customWidth="1" width="12.28515625"/>
    <col min="4084" max="4084" customWidth="1" width="5"/>
    <col min="4085" max="4085" customWidth="1" width="5.140625"/>
    <col min="4086" max="4086" customWidth="1" width="21.5703125"/>
    <col min="4087" max="4087" customWidth="1" width="5.140625"/>
    <col min="4088" max="4088" customWidth="1" width="23.7109375"/>
    <col min="4089" max="4089" customWidth="1" width="5.140625"/>
    <col min="4090" max="4090" customWidth="1" width="29.28515625"/>
    <col min="4091" max="4091" customWidth="1" width="5.140625"/>
    <col min="4092" max="4092" customWidth="1" width="21.140625"/>
    <col min="4093" max="4093" customWidth="1" width="5.140625"/>
    <col min="4094" max="4094" customWidth="1" width="3.7109375"/>
    <col min="4095" max="4095" customWidth="1" width="10.7109375"/>
    <col min="4096" max="4096" customWidth="1" width="2.28515625"/>
    <col min="4097" max="4097" customWidth="1" width="10.28515625"/>
    <col min="4098" max="4098" customWidth="1" width="1.85546875"/>
    <col min="4099" max="4099" customWidth="1" width="11.42578125"/>
    <col min="4100" max="4100" customWidth="1" width="2.28515625"/>
    <col min="4101" max="4101" customWidth="1" width="11.42578125"/>
    <col min="4102" max="4102" customWidth="1" width="3.42578125"/>
    <col min="4103" max="4103" customWidth="1" width="3.42578125"/>
    <col min="4104" max="4104" customWidth="1" width="2.85546875"/>
    <col min="4105" max="4105" customWidth="1" width="11.5703125"/>
    <col min="4106" max="4106" customWidth="1" width="2.140625"/>
    <col min="4107" max="4107" customWidth="1" width="11.42578125"/>
    <col min="4108" max="4108" customWidth="1" width="1.42578125"/>
    <col min="4109" max="4109" customWidth="1" width="11.42578125"/>
    <col min="4110" max="4110" customWidth="1" width="2"/>
    <col min="4111" max="4111" customWidth="1" width="11.42578125"/>
    <col min="4112" max="4112" customWidth="1" width="2.85546875"/>
    <col min="4113" max="4113" customWidth="1" width="3.1406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2.7109375"/>
    <col min="4326" max="4326" customWidth="1" width="10.5703125"/>
    <col min="4327" max="4327" customWidth="1" width="13.7109375"/>
    <col min="4328" max="4328" customWidth="1" width="16.5703125"/>
    <col min="4329" max="4329" customWidth="1" width="17.7109375"/>
    <col min="4330" max="4330" customWidth="1" width="10.7109375"/>
    <col min="4331" max="4331" customWidth="1" width="10"/>
    <col min="4332" max="4332" customWidth="1" width="2.7109375"/>
    <col min="4333" max="4333" customWidth="1" width="10"/>
    <col min="4334" max="4334" customWidth="1" width="10"/>
    <col min="4335" max="4335" customWidth="1" width="2.42578125"/>
    <col min="4336" max="4336" customWidth="1" width="11.42578125"/>
    <col min="4337" max="4337" customWidth="1" width="33"/>
    <col min="4338" max="4338" customWidth="1" width="5"/>
    <col min="4339" max="4339" customWidth="1" width="12.28515625"/>
    <col min="4340" max="4340" customWidth="1" width="5"/>
    <col min="4341" max="4341" customWidth="1" width="5.140625"/>
    <col min="4342" max="4342" customWidth="1" width="21.5703125"/>
    <col min="4343" max="4343" customWidth="1" width="5.140625"/>
    <col min="4344" max="4344" customWidth="1" width="23.7109375"/>
    <col min="4345" max="4345" customWidth="1" width="5.140625"/>
    <col min="4346" max="4346" customWidth="1" width="29.28515625"/>
    <col min="4347" max="4347" customWidth="1" width="5.140625"/>
    <col min="4348" max="4348" customWidth="1" width="21.140625"/>
    <col min="4349" max="4349" customWidth="1" width="5.140625"/>
    <col min="4350" max="4350" customWidth="1" width="3.7109375"/>
    <col min="4351" max="4351" customWidth="1" width="10.7109375"/>
    <col min="4352" max="4352" customWidth="1" width="2.28515625"/>
    <col min="4353" max="4353" customWidth="1" width="10.28515625"/>
    <col min="4354" max="4354" customWidth="1" width="1.85546875"/>
    <col min="4355" max="4355" customWidth="1" width="11.42578125"/>
    <col min="4356" max="4356" customWidth="1" width="2.28515625"/>
    <col min="4357" max="4357" customWidth="1" width="11.42578125"/>
    <col min="4358" max="4358" customWidth="1" width="3.42578125"/>
    <col min="4359" max="4359" customWidth="1" width="3.42578125"/>
    <col min="4360" max="4360" customWidth="1" width="2.85546875"/>
    <col min="4361" max="4361" customWidth="1" width="11.5703125"/>
    <col min="4362" max="4362" customWidth="1" width="2.140625"/>
    <col min="4363" max="4363" customWidth="1" width="11.42578125"/>
    <col min="4364" max="4364" customWidth="1" width="1.42578125"/>
    <col min="4365" max="4365" customWidth="1" width="11.42578125"/>
    <col min="4366" max="4366" customWidth="1" width="2"/>
    <col min="4367" max="4367" customWidth="1" width="11.42578125"/>
    <col min="4368" max="4368" customWidth="1" width="2.85546875"/>
    <col min="4369" max="4369" customWidth="1" width="3.1406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2.7109375"/>
    <col min="4582" max="4582" customWidth="1" width="10.5703125"/>
    <col min="4583" max="4583" customWidth="1" width="13.7109375"/>
    <col min="4584" max="4584" customWidth="1" width="16.5703125"/>
    <col min="4585" max="4585" customWidth="1" width="17.7109375"/>
    <col min="4586" max="4586" customWidth="1" width="10.7109375"/>
    <col min="4587" max="4587" customWidth="1" width="10"/>
    <col min="4588" max="4588" customWidth="1" width="2.7109375"/>
    <col min="4589" max="4589" customWidth="1" width="10"/>
    <col min="4590" max="4590" customWidth="1" width="10"/>
    <col min="4591" max="4591" customWidth="1" width="2.42578125"/>
    <col min="4592" max="4592" customWidth="1" width="11.42578125"/>
    <col min="4593" max="4593" customWidth="1" width="33"/>
    <col min="4594" max="4594" customWidth="1" width="5"/>
    <col min="4595" max="4595" customWidth="1" width="12.28515625"/>
    <col min="4596" max="4596" customWidth="1" width="5"/>
    <col min="4597" max="4597" customWidth="1" width="5.140625"/>
    <col min="4598" max="4598" customWidth="1" width="21.5703125"/>
    <col min="4599" max="4599" customWidth="1" width="5.140625"/>
    <col min="4600" max="4600" customWidth="1" width="23.7109375"/>
    <col min="4601" max="4601" customWidth="1" width="5.140625"/>
    <col min="4602" max="4602" customWidth="1" width="29.28515625"/>
    <col min="4603" max="4603" customWidth="1" width="5.140625"/>
    <col min="4604" max="4604" customWidth="1" width="21.140625"/>
    <col min="4605" max="4605" customWidth="1" width="5.140625"/>
    <col min="4606" max="4606" customWidth="1" width="3.7109375"/>
    <col min="4607" max="4607" customWidth="1" width="10.7109375"/>
    <col min="4608" max="4608" customWidth="1" width="2.28515625"/>
    <col min="4609" max="4609" customWidth="1" width="10.28515625"/>
    <col min="4610" max="4610" customWidth="1" width="1.85546875"/>
    <col min="4611" max="4611" customWidth="1" width="11.42578125"/>
    <col min="4612" max="4612" customWidth="1" width="2.28515625"/>
    <col min="4613" max="4613" customWidth="1" width="11.42578125"/>
    <col min="4614" max="4614" customWidth="1" width="3.42578125"/>
    <col min="4615" max="4615" customWidth="1" width="3.42578125"/>
    <col min="4616" max="4616" customWidth="1" width="2.85546875"/>
    <col min="4617" max="4617" customWidth="1" width="11.5703125"/>
    <col min="4618" max="4618" customWidth="1" width="2.140625"/>
    <col min="4619" max="4619" customWidth="1" width="11.42578125"/>
    <col min="4620" max="4620" customWidth="1" width="1.42578125"/>
    <col min="4621" max="4621" customWidth="1" width="11.42578125"/>
    <col min="4622" max="4622" customWidth="1" width="2"/>
    <col min="4623" max="4623" customWidth="1" width="11.42578125"/>
    <col min="4624" max="4624" customWidth="1" width="2.85546875"/>
    <col min="4625" max="4625" customWidth="1" width="3.1406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2.7109375"/>
    <col min="4838" max="4838" customWidth="1" width="10.5703125"/>
    <col min="4839" max="4839" customWidth="1" width="13.7109375"/>
    <col min="4840" max="4840" customWidth="1" width="16.5703125"/>
    <col min="4841" max="4841" customWidth="1" width="17.7109375"/>
    <col min="4842" max="4842" customWidth="1" width="10.7109375"/>
    <col min="4843" max="4843" customWidth="1" width="10"/>
    <col min="4844" max="4844" customWidth="1" width="2.7109375"/>
    <col min="4845" max="4845" customWidth="1" width="10"/>
    <col min="4846" max="4846" customWidth="1" width="10"/>
    <col min="4847" max="4847" customWidth="1" width="2.42578125"/>
    <col min="4848" max="4848" customWidth="1" width="11.42578125"/>
    <col min="4849" max="4849" customWidth="1" width="33"/>
    <col min="4850" max="4850" customWidth="1" width="5"/>
    <col min="4851" max="4851" customWidth="1" width="12.28515625"/>
    <col min="4852" max="4852" customWidth="1" width="5"/>
    <col min="4853" max="4853" customWidth="1" width="5.140625"/>
    <col min="4854" max="4854" customWidth="1" width="21.5703125"/>
    <col min="4855" max="4855" customWidth="1" width="5.140625"/>
    <col min="4856" max="4856" customWidth="1" width="23.7109375"/>
    <col min="4857" max="4857" customWidth="1" width="5.140625"/>
    <col min="4858" max="4858" customWidth="1" width="29.28515625"/>
    <col min="4859" max="4859" customWidth="1" width="5.140625"/>
    <col min="4860" max="4860" customWidth="1" width="21.140625"/>
    <col min="4861" max="4861" customWidth="1" width="5.140625"/>
    <col min="4862" max="4862" customWidth="1" width="3.7109375"/>
    <col min="4863" max="4863" customWidth="1" width="10.7109375"/>
    <col min="4864" max="4864" customWidth="1" width="2.28515625"/>
    <col min="4865" max="4865" customWidth="1" width="10.28515625"/>
    <col min="4866" max="4866" customWidth="1" width="1.85546875"/>
    <col min="4867" max="4867" customWidth="1" width="11.42578125"/>
    <col min="4868" max="4868" customWidth="1" width="2.28515625"/>
    <col min="4869" max="4869" customWidth="1" width="11.42578125"/>
    <col min="4870" max="4870" customWidth="1" width="3.42578125"/>
    <col min="4871" max="4871" customWidth="1" width="3.42578125"/>
    <col min="4872" max="4872" customWidth="1" width="2.85546875"/>
    <col min="4873" max="4873" customWidth="1" width="11.5703125"/>
    <col min="4874" max="4874" customWidth="1" width="2.140625"/>
    <col min="4875" max="4875" customWidth="1" width="11.42578125"/>
    <col min="4876" max="4876" customWidth="1" width="1.42578125"/>
    <col min="4877" max="4877" customWidth="1" width="11.42578125"/>
    <col min="4878" max="4878" customWidth="1" width="2"/>
    <col min="4879" max="4879" customWidth="1" width="11.42578125"/>
    <col min="4880" max="4880" customWidth="1" width="2.85546875"/>
    <col min="4881" max="4881" customWidth="1" width="3.1406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2.7109375"/>
    <col min="5094" max="5094" customWidth="1" width="10.5703125"/>
    <col min="5095" max="5095" customWidth="1" width="13.7109375"/>
    <col min="5096" max="5096" customWidth="1" width="16.5703125"/>
    <col min="5097" max="5097" customWidth="1" width="17.7109375"/>
    <col min="5098" max="5098" customWidth="1" width="10.7109375"/>
    <col min="5099" max="5099" customWidth="1" width="10"/>
    <col min="5100" max="5100" customWidth="1" width="2.7109375"/>
    <col min="5101" max="5101" customWidth="1" width="10"/>
    <col min="5102" max="5102" customWidth="1" width="10"/>
    <col min="5103" max="5103" customWidth="1" width="2.42578125"/>
    <col min="5104" max="5104" customWidth="1" width="11.42578125"/>
    <col min="5105" max="5105" customWidth="1" width="33"/>
    <col min="5106" max="5106" customWidth="1" width="5"/>
    <col min="5107" max="5107" customWidth="1" width="12.28515625"/>
    <col min="5108" max="5108" customWidth="1" width="5"/>
    <col min="5109" max="5109" customWidth="1" width="5.140625"/>
    <col min="5110" max="5110" customWidth="1" width="21.5703125"/>
    <col min="5111" max="5111" customWidth="1" width="5.140625"/>
    <col min="5112" max="5112" customWidth="1" width="23.7109375"/>
    <col min="5113" max="5113" customWidth="1" width="5.140625"/>
    <col min="5114" max="5114" customWidth="1" width="29.28515625"/>
    <col min="5115" max="5115" customWidth="1" width="5.140625"/>
    <col min="5116" max="5116" customWidth="1" width="21.140625"/>
    <col min="5117" max="5117" customWidth="1" width="5.140625"/>
    <col min="5118" max="5118" customWidth="1" width="3.7109375"/>
    <col min="5119" max="5119" customWidth="1" width="10.7109375"/>
    <col min="5120" max="5120" customWidth="1" width="2.28515625"/>
    <col min="5121" max="5121" customWidth="1" width="10.28515625"/>
    <col min="5122" max="5122" customWidth="1" width="1.85546875"/>
    <col min="5123" max="5123" customWidth="1" width="11.42578125"/>
    <col min="5124" max="5124" customWidth="1" width="2.28515625"/>
    <col min="5125" max="5125" customWidth="1" width="11.42578125"/>
    <col min="5126" max="5126" customWidth="1" width="3.42578125"/>
    <col min="5127" max="5127" customWidth="1" width="3.42578125"/>
    <col min="5128" max="5128" customWidth="1" width="2.85546875"/>
    <col min="5129" max="5129" customWidth="1" width="11.5703125"/>
    <col min="5130" max="5130" customWidth="1" width="2.140625"/>
    <col min="5131" max="5131" customWidth="1" width="11.42578125"/>
    <col min="5132" max="5132" customWidth="1" width="1.42578125"/>
    <col min="5133" max="5133" customWidth="1" width="11.42578125"/>
    <col min="5134" max="5134" customWidth="1" width="2"/>
    <col min="5135" max="5135" customWidth="1" width="11.42578125"/>
    <col min="5136" max="5136" customWidth="1" width="2.85546875"/>
    <col min="5137" max="5137" customWidth="1" width="3.1406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2.7109375"/>
    <col min="5350" max="5350" customWidth="1" width="10.5703125"/>
    <col min="5351" max="5351" customWidth="1" width="13.7109375"/>
    <col min="5352" max="5352" customWidth="1" width="16.5703125"/>
    <col min="5353" max="5353" customWidth="1" width="17.7109375"/>
    <col min="5354" max="5354" customWidth="1" width="10.7109375"/>
    <col min="5355" max="5355" customWidth="1" width="10"/>
    <col min="5356" max="5356" customWidth="1" width="2.7109375"/>
    <col min="5357" max="5357" customWidth="1" width="10"/>
    <col min="5358" max="5358" customWidth="1" width="10"/>
    <col min="5359" max="5359" customWidth="1" width="2.42578125"/>
    <col min="5360" max="5360" customWidth="1" width="11.42578125"/>
    <col min="5361" max="5361" customWidth="1" width="33"/>
    <col min="5362" max="5362" customWidth="1" width="5"/>
    <col min="5363" max="5363" customWidth="1" width="12.28515625"/>
    <col min="5364" max="5364" customWidth="1" width="5"/>
    <col min="5365" max="5365" customWidth="1" width="5.140625"/>
    <col min="5366" max="5366" customWidth="1" width="21.5703125"/>
    <col min="5367" max="5367" customWidth="1" width="5.140625"/>
    <col min="5368" max="5368" customWidth="1" width="23.7109375"/>
    <col min="5369" max="5369" customWidth="1" width="5.140625"/>
    <col min="5370" max="5370" customWidth="1" width="29.28515625"/>
    <col min="5371" max="5371" customWidth="1" width="5.140625"/>
    <col min="5372" max="5372" customWidth="1" width="21.140625"/>
    <col min="5373" max="5373" customWidth="1" width="5.140625"/>
    <col min="5374" max="5374" customWidth="1" width="3.7109375"/>
    <col min="5375" max="5375" customWidth="1" width="10.7109375"/>
    <col min="5376" max="5376" customWidth="1" width="2.28515625"/>
    <col min="5377" max="5377" customWidth="1" width="10.28515625"/>
    <col min="5378" max="5378" customWidth="1" width="1.85546875"/>
    <col min="5379" max="5379" customWidth="1" width="11.42578125"/>
    <col min="5380" max="5380" customWidth="1" width="2.28515625"/>
    <col min="5381" max="5381" customWidth="1" width="11.42578125"/>
    <col min="5382" max="5382" customWidth="1" width="3.42578125"/>
    <col min="5383" max="5383" customWidth="1" width="3.42578125"/>
    <col min="5384" max="5384" customWidth="1" width="2.85546875"/>
    <col min="5385" max="5385" customWidth="1" width="11.5703125"/>
    <col min="5386" max="5386" customWidth="1" width="2.140625"/>
    <col min="5387" max="5387" customWidth="1" width="11.42578125"/>
    <col min="5388" max="5388" customWidth="1" width="1.42578125"/>
    <col min="5389" max="5389" customWidth="1" width="11.42578125"/>
    <col min="5390" max="5390" customWidth="1" width="2"/>
    <col min="5391" max="5391" customWidth="1" width="11.42578125"/>
    <col min="5392" max="5392" customWidth="1" width="2.85546875"/>
    <col min="5393" max="5393" customWidth="1" width="3.1406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2.7109375"/>
    <col min="5606" max="5606" customWidth="1" width="10.5703125"/>
    <col min="5607" max="5607" customWidth="1" width="13.7109375"/>
    <col min="5608" max="5608" customWidth="1" width="16.5703125"/>
    <col min="5609" max="5609" customWidth="1" width="17.7109375"/>
    <col min="5610" max="5610" customWidth="1" width="10.7109375"/>
    <col min="5611" max="5611" customWidth="1" width="10"/>
    <col min="5612" max="5612" customWidth="1" width="2.7109375"/>
    <col min="5613" max="5613" customWidth="1" width="10"/>
    <col min="5614" max="5614" customWidth="1" width="10"/>
    <col min="5615" max="5615" customWidth="1" width="2.42578125"/>
    <col min="5616" max="5616" customWidth="1" width="11.42578125"/>
    <col min="5617" max="5617" customWidth="1" width="33"/>
    <col min="5618" max="5618" customWidth="1" width="5"/>
    <col min="5619" max="5619" customWidth="1" width="12.28515625"/>
    <col min="5620" max="5620" customWidth="1" width="5"/>
    <col min="5621" max="5621" customWidth="1" width="5.140625"/>
    <col min="5622" max="5622" customWidth="1" width="21.5703125"/>
    <col min="5623" max="5623" customWidth="1" width="5.140625"/>
    <col min="5624" max="5624" customWidth="1" width="23.7109375"/>
    <col min="5625" max="5625" customWidth="1" width="5.140625"/>
    <col min="5626" max="5626" customWidth="1" width="29.28515625"/>
    <col min="5627" max="5627" customWidth="1" width="5.140625"/>
    <col min="5628" max="5628" customWidth="1" width="21.140625"/>
    <col min="5629" max="5629" customWidth="1" width="5.140625"/>
    <col min="5630" max="5630" customWidth="1" width="3.7109375"/>
    <col min="5631" max="5631" customWidth="1" width="10.7109375"/>
    <col min="5632" max="5632" customWidth="1" width="2.28515625"/>
    <col min="5633" max="5633" customWidth="1" width="10.28515625"/>
    <col min="5634" max="5634" customWidth="1" width="1.85546875"/>
    <col min="5635" max="5635" customWidth="1" width="11.42578125"/>
    <col min="5636" max="5636" customWidth="1" width="2.28515625"/>
    <col min="5637" max="5637" customWidth="1" width="11.42578125"/>
    <col min="5638" max="5638" customWidth="1" width="3.42578125"/>
    <col min="5639" max="5639" customWidth="1" width="3.42578125"/>
    <col min="5640" max="5640" customWidth="1" width="2.85546875"/>
    <col min="5641" max="5641" customWidth="1" width="11.5703125"/>
    <col min="5642" max="5642" customWidth="1" width="2.140625"/>
    <col min="5643" max="5643" customWidth="1" width="11.42578125"/>
    <col min="5644" max="5644" customWidth="1" width="1.42578125"/>
    <col min="5645" max="5645" customWidth="1" width="11.42578125"/>
    <col min="5646" max="5646" customWidth="1" width="2"/>
    <col min="5647" max="5647" customWidth="1" width="11.42578125"/>
    <col min="5648" max="5648" customWidth="1" width="2.85546875"/>
    <col min="5649" max="5649" customWidth="1" width="3.1406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2.7109375"/>
    <col min="5862" max="5862" customWidth="1" width="10.5703125"/>
    <col min="5863" max="5863" customWidth="1" width="13.7109375"/>
    <col min="5864" max="5864" customWidth="1" width="16.5703125"/>
    <col min="5865" max="5865" customWidth="1" width="17.7109375"/>
    <col min="5866" max="5866" customWidth="1" width="10.7109375"/>
    <col min="5867" max="5867" customWidth="1" width="10"/>
    <col min="5868" max="5868" customWidth="1" width="2.7109375"/>
    <col min="5869" max="5869" customWidth="1" width="10"/>
    <col min="5870" max="5870" customWidth="1" width="10"/>
    <col min="5871" max="5871" customWidth="1" width="2.42578125"/>
    <col min="5872" max="5872" customWidth="1" width="11.42578125"/>
    <col min="5873" max="5873" customWidth="1" width="33"/>
    <col min="5874" max="5874" customWidth="1" width="5"/>
    <col min="5875" max="5875" customWidth="1" width="12.28515625"/>
    <col min="5876" max="5876" customWidth="1" width="5"/>
    <col min="5877" max="5877" customWidth="1" width="5.140625"/>
    <col min="5878" max="5878" customWidth="1" width="21.5703125"/>
    <col min="5879" max="5879" customWidth="1" width="5.140625"/>
    <col min="5880" max="5880" customWidth="1" width="23.7109375"/>
    <col min="5881" max="5881" customWidth="1" width="5.140625"/>
    <col min="5882" max="5882" customWidth="1" width="29.28515625"/>
    <col min="5883" max="5883" customWidth="1" width="5.140625"/>
    <col min="5884" max="5884" customWidth="1" width="21.140625"/>
    <col min="5885" max="5885" customWidth="1" width="5.140625"/>
    <col min="5886" max="5886" customWidth="1" width="3.7109375"/>
    <col min="5887" max="5887" customWidth="1" width="10.7109375"/>
    <col min="5888" max="5888" customWidth="1" width="2.28515625"/>
    <col min="5889" max="5889" customWidth="1" width="10.28515625"/>
    <col min="5890" max="5890" customWidth="1" width="1.85546875"/>
    <col min="5891" max="5891" customWidth="1" width="11.42578125"/>
    <col min="5892" max="5892" customWidth="1" width="2.28515625"/>
    <col min="5893" max="5893" customWidth="1" width="11.42578125"/>
    <col min="5894" max="5894" customWidth="1" width="3.42578125"/>
    <col min="5895" max="5895" customWidth="1" width="3.42578125"/>
    <col min="5896" max="5896" customWidth="1" width="2.85546875"/>
    <col min="5897" max="5897" customWidth="1" width="11.5703125"/>
    <col min="5898" max="5898" customWidth="1" width="2.140625"/>
    <col min="5899" max="5899" customWidth="1" width="11.42578125"/>
    <col min="5900" max="5900" customWidth="1" width="1.42578125"/>
    <col min="5901" max="5901" customWidth="1" width="11.42578125"/>
    <col min="5902" max="5902" customWidth="1" width="2"/>
    <col min="5903" max="5903" customWidth="1" width="11.42578125"/>
    <col min="5904" max="5904" customWidth="1" width="2.85546875"/>
    <col min="5905" max="5905" customWidth="1" width="3.1406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2.7109375"/>
    <col min="6118" max="6118" customWidth="1" width="10.5703125"/>
    <col min="6119" max="6119" customWidth="1" width="13.7109375"/>
    <col min="6120" max="6120" customWidth="1" width="16.5703125"/>
    <col min="6121" max="6121" customWidth="1" width="17.7109375"/>
    <col min="6122" max="6122" customWidth="1" width="10.7109375"/>
    <col min="6123" max="6123" customWidth="1" width="10"/>
    <col min="6124" max="6124" customWidth="1" width="2.7109375"/>
    <col min="6125" max="6125" customWidth="1" width="10"/>
    <col min="6126" max="6126" customWidth="1" width="10"/>
    <col min="6127" max="6127" customWidth="1" width="2.42578125"/>
    <col min="6128" max="6128" customWidth="1" width="11.42578125"/>
    <col min="6129" max="6129" customWidth="1" width="33"/>
    <col min="6130" max="6130" customWidth="1" width="5"/>
    <col min="6131" max="6131" customWidth="1" width="12.28515625"/>
    <col min="6132" max="6132" customWidth="1" width="5"/>
    <col min="6133" max="6133" customWidth="1" width="5.140625"/>
    <col min="6134" max="6134" customWidth="1" width="21.5703125"/>
    <col min="6135" max="6135" customWidth="1" width="5.140625"/>
    <col min="6136" max="6136" customWidth="1" width="23.7109375"/>
    <col min="6137" max="6137" customWidth="1" width="5.140625"/>
    <col min="6138" max="6138" customWidth="1" width="29.28515625"/>
    <col min="6139" max="6139" customWidth="1" width="5.140625"/>
    <col min="6140" max="6140" customWidth="1" width="21.140625"/>
    <col min="6141" max="6141" customWidth="1" width="5.140625"/>
    <col min="6142" max="6142" customWidth="1" width="3.7109375"/>
    <col min="6143" max="6143" customWidth="1" width="10.7109375"/>
    <col min="6144" max="6144" customWidth="1" width="2.28515625"/>
    <col min="6145" max="6145" customWidth="1" width="10.28515625"/>
    <col min="6146" max="6146" customWidth="1" width="1.85546875"/>
    <col min="6147" max="6147" customWidth="1" width="11.42578125"/>
    <col min="6148" max="6148" customWidth="1" width="2.28515625"/>
    <col min="6149" max="6149" customWidth="1" width="11.42578125"/>
    <col min="6150" max="6150" customWidth="1" width="3.42578125"/>
    <col min="6151" max="6151" customWidth="1" width="3.42578125"/>
    <col min="6152" max="6152" customWidth="1" width="2.85546875"/>
    <col min="6153" max="6153" customWidth="1" width="11.5703125"/>
    <col min="6154" max="6154" customWidth="1" width="2.140625"/>
    <col min="6155" max="6155" customWidth="1" width="11.42578125"/>
    <col min="6156" max="6156" customWidth="1" width="1.42578125"/>
    <col min="6157" max="6157" customWidth="1" width="11.42578125"/>
    <col min="6158" max="6158" customWidth="1" width="2"/>
    <col min="6159" max="6159" customWidth="1" width="11.42578125"/>
    <col min="6160" max="6160" customWidth="1" width="2.85546875"/>
    <col min="6161" max="6161" customWidth="1" width="3.1406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2.7109375"/>
    <col min="6374" max="6374" customWidth="1" width="10.5703125"/>
    <col min="6375" max="6375" customWidth="1" width="13.7109375"/>
    <col min="6376" max="6376" customWidth="1" width="16.5703125"/>
    <col min="6377" max="6377" customWidth="1" width="17.7109375"/>
    <col min="6378" max="6378" customWidth="1" width="10.7109375"/>
    <col min="6379" max="6379" customWidth="1" width="10"/>
    <col min="6380" max="6380" customWidth="1" width="2.7109375"/>
    <col min="6381" max="6381" customWidth="1" width="10"/>
    <col min="6382" max="6382" customWidth="1" width="10"/>
    <col min="6383" max="6383" customWidth="1" width="2.42578125"/>
    <col min="6384" max="6384" customWidth="1" width="11.42578125"/>
    <col min="6385" max="6385" customWidth="1" width="33"/>
    <col min="6386" max="6386" customWidth="1" width="5"/>
    <col min="6387" max="6387" customWidth="1" width="12.28515625"/>
    <col min="6388" max="6388" customWidth="1" width="5"/>
    <col min="6389" max="6389" customWidth="1" width="5.140625"/>
    <col min="6390" max="6390" customWidth="1" width="21.5703125"/>
    <col min="6391" max="6391" customWidth="1" width="5.140625"/>
    <col min="6392" max="6392" customWidth="1" width="23.7109375"/>
    <col min="6393" max="6393" customWidth="1" width="5.140625"/>
    <col min="6394" max="6394" customWidth="1" width="29.28515625"/>
    <col min="6395" max="6395" customWidth="1" width="5.140625"/>
    <col min="6396" max="6396" customWidth="1" width="21.140625"/>
    <col min="6397" max="6397" customWidth="1" width="5.140625"/>
    <col min="6398" max="6398" customWidth="1" width="3.7109375"/>
    <col min="6399" max="6399" customWidth="1" width="10.7109375"/>
    <col min="6400" max="6400" customWidth="1" width="2.28515625"/>
    <col min="6401" max="6401" customWidth="1" width="10.28515625"/>
    <col min="6402" max="6402" customWidth="1" width="1.85546875"/>
    <col min="6403" max="6403" customWidth="1" width="11.42578125"/>
    <col min="6404" max="6404" customWidth="1" width="2.28515625"/>
    <col min="6405" max="6405" customWidth="1" width="11.42578125"/>
    <col min="6406" max="6406" customWidth="1" width="3.42578125"/>
    <col min="6407" max="6407" customWidth="1" width="3.42578125"/>
    <col min="6408" max="6408" customWidth="1" width="2.85546875"/>
    <col min="6409" max="6409" customWidth="1" width="11.5703125"/>
    <col min="6410" max="6410" customWidth="1" width="2.140625"/>
    <col min="6411" max="6411" customWidth="1" width="11.42578125"/>
    <col min="6412" max="6412" customWidth="1" width="1.42578125"/>
    <col min="6413" max="6413" customWidth="1" width="11.42578125"/>
    <col min="6414" max="6414" customWidth="1" width="2"/>
    <col min="6415" max="6415" customWidth="1" width="11.42578125"/>
    <col min="6416" max="6416" customWidth="1" width="2.85546875"/>
    <col min="6417" max="6417" customWidth="1" width="3.1406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2.7109375"/>
    <col min="6630" max="6630" customWidth="1" width="10.5703125"/>
    <col min="6631" max="6631" customWidth="1" width="13.7109375"/>
    <col min="6632" max="6632" customWidth="1" width="16.5703125"/>
    <col min="6633" max="6633" customWidth="1" width="17.7109375"/>
    <col min="6634" max="6634" customWidth="1" width="10.7109375"/>
    <col min="6635" max="6635" customWidth="1" width="10"/>
    <col min="6636" max="6636" customWidth="1" width="2.7109375"/>
    <col min="6637" max="6637" customWidth="1" width="10"/>
    <col min="6638" max="6638" customWidth="1" width="10"/>
    <col min="6639" max="6639" customWidth="1" width="2.42578125"/>
    <col min="6640" max="6640" customWidth="1" width="11.42578125"/>
    <col min="6641" max="6641" customWidth="1" width="33"/>
    <col min="6642" max="6642" customWidth="1" width="5"/>
    <col min="6643" max="6643" customWidth="1" width="12.28515625"/>
    <col min="6644" max="6644" customWidth="1" width="5"/>
    <col min="6645" max="6645" customWidth="1" width="5.140625"/>
    <col min="6646" max="6646" customWidth="1" width="21.5703125"/>
    <col min="6647" max="6647" customWidth="1" width="5.140625"/>
    <col min="6648" max="6648" customWidth="1" width="23.7109375"/>
    <col min="6649" max="6649" customWidth="1" width="5.140625"/>
    <col min="6650" max="6650" customWidth="1" width="29.28515625"/>
    <col min="6651" max="6651" customWidth="1" width="5.140625"/>
    <col min="6652" max="6652" customWidth="1" width="21.140625"/>
    <col min="6653" max="6653" customWidth="1" width="5.140625"/>
    <col min="6654" max="6654" customWidth="1" width="3.7109375"/>
    <col min="6655" max="6655" customWidth="1" width="10.7109375"/>
    <col min="6656" max="6656" customWidth="1" width="2.28515625"/>
    <col min="6657" max="6657" customWidth="1" width="10.28515625"/>
    <col min="6658" max="6658" customWidth="1" width="1.85546875"/>
    <col min="6659" max="6659" customWidth="1" width="11.42578125"/>
    <col min="6660" max="6660" customWidth="1" width="2.28515625"/>
    <col min="6661" max="6661" customWidth="1" width="11.42578125"/>
    <col min="6662" max="6662" customWidth="1" width="3.42578125"/>
    <col min="6663" max="6663" customWidth="1" width="3.42578125"/>
    <col min="6664" max="6664" customWidth="1" width="2.85546875"/>
    <col min="6665" max="6665" customWidth="1" width="11.5703125"/>
    <col min="6666" max="6666" customWidth="1" width="2.140625"/>
    <col min="6667" max="6667" customWidth="1" width="11.42578125"/>
    <col min="6668" max="6668" customWidth="1" width="1.42578125"/>
    <col min="6669" max="6669" customWidth="1" width="11.42578125"/>
    <col min="6670" max="6670" customWidth="1" width="2"/>
    <col min="6671" max="6671" customWidth="1" width="11.42578125"/>
    <col min="6672" max="6672" customWidth="1" width="2.85546875"/>
    <col min="6673" max="6673" customWidth="1" width="3.1406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2.7109375"/>
    <col min="6886" max="6886" customWidth="1" width="10.5703125"/>
    <col min="6887" max="6887" customWidth="1" width="13.7109375"/>
    <col min="6888" max="6888" customWidth="1" width="16.5703125"/>
    <col min="6889" max="6889" customWidth="1" width="17.7109375"/>
    <col min="6890" max="6890" customWidth="1" width="10.7109375"/>
    <col min="6891" max="6891" customWidth="1" width="10"/>
    <col min="6892" max="6892" customWidth="1" width="2.7109375"/>
    <col min="6893" max="6893" customWidth="1" width="10"/>
    <col min="6894" max="6894" customWidth="1" width="10"/>
    <col min="6895" max="6895" customWidth="1" width="2.42578125"/>
    <col min="6896" max="6896" customWidth="1" width="11.42578125"/>
    <col min="6897" max="6897" customWidth="1" width="33"/>
    <col min="6898" max="6898" customWidth="1" width="5"/>
    <col min="6899" max="6899" customWidth="1" width="12.28515625"/>
    <col min="6900" max="6900" customWidth="1" width="5"/>
    <col min="6901" max="6901" customWidth="1" width="5.140625"/>
    <col min="6902" max="6902" customWidth="1" width="21.5703125"/>
    <col min="6903" max="6903" customWidth="1" width="5.140625"/>
    <col min="6904" max="6904" customWidth="1" width="23.7109375"/>
    <col min="6905" max="6905" customWidth="1" width="5.140625"/>
    <col min="6906" max="6906" customWidth="1" width="29.28515625"/>
    <col min="6907" max="6907" customWidth="1" width="5.140625"/>
    <col min="6908" max="6908" customWidth="1" width="21.140625"/>
    <col min="6909" max="6909" customWidth="1" width="5.140625"/>
    <col min="6910" max="6910" customWidth="1" width="3.7109375"/>
    <col min="6911" max="6911" customWidth="1" width="10.7109375"/>
    <col min="6912" max="6912" customWidth="1" width="2.28515625"/>
    <col min="6913" max="6913" customWidth="1" width="10.28515625"/>
    <col min="6914" max="6914" customWidth="1" width="1.85546875"/>
    <col min="6915" max="6915" customWidth="1" width="11.42578125"/>
    <col min="6916" max="6916" customWidth="1" width="2.28515625"/>
    <col min="6917" max="6917" customWidth="1" width="11.42578125"/>
    <col min="6918" max="6918" customWidth="1" width="3.42578125"/>
    <col min="6919" max="6919" customWidth="1" width="3.42578125"/>
    <col min="6920" max="6920" customWidth="1" width="2.85546875"/>
    <col min="6921" max="6921" customWidth="1" width="11.5703125"/>
    <col min="6922" max="6922" customWidth="1" width="2.140625"/>
    <col min="6923" max="6923" customWidth="1" width="11.42578125"/>
    <col min="6924" max="6924" customWidth="1" width="1.42578125"/>
    <col min="6925" max="6925" customWidth="1" width="11.42578125"/>
    <col min="6926" max="6926" customWidth="1" width="2"/>
    <col min="6927" max="6927" customWidth="1" width="11.42578125"/>
    <col min="6928" max="6928" customWidth="1" width="2.85546875"/>
    <col min="6929" max="6929" customWidth="1" width="3.1406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2.7109375"/>
    <col min="7142" max="7142" customWidth="1" width="10.5703125"/>
    <col min="7143" max="7143" customWidth="1" width="13.7109375"/>
    <col min="7144" max="7144" customWidth="1" width="16.5703125"/>
    <col min="7145" max="7145" customWidth="1" width="17.7109375"/>
    <col min="7146" max="7146" customWidth="1" width="10.7109375"/>
    <col min="7147" max="7147" customWidth="1" width="10"/>
    <col min="7148" max="7148" customWidth="1" width="2.7109375"/>
    <col min="7149" max="7149" customWidth="1" width="10"/>
    <col min="7150" max="7150" customWidth="1" width="10"/>
    <col min="7151" max="7151" customWidth="1" width="2.42578125"/>
    <col min="7152" max="7152" customWidth="1" width="11.42578125"/>
    <col min="7153" max="7153" customWidth="1" width="33"/>
    <col min="7154" max="7154" customWidth="1" width="5"/>
    <col min="7155" max="7155" customWidth="1" width="12.28515625"/>
    <col min="7156" max="7156" customWidth="1" width="5"/>
    <col min="7157" max="7157" customWidth="1" width="5.140625"/>
    <col min="7158" max="7158" customWidth="1" width="21.5703125"/>
    <col min="7159" max="7159" customWidth="1" width="5.140625"/>
    <col min="7160" max="7160" customWidth="1" width="23.7109375"/>
    <col min="7161" max="7161" customWidth="1" width="5.140625"/>
    <col min="7162" max="7162" customWidth="1" width="29.28515625"/>
    <col min="7163" max="7163" customWidth="1" width="5.140625"/>
    <col min="7164" max="7164" customWidth="1" width="21.140625"/>
    <col min="7165" max="7165" customWidth="1" width="5.140625"/>
    <col min="7166" max="7166" customWidth="1" width="3.7109375"/>
    <col min="7167" max="7167" customWidth="1" width="10.7109375"/>
    <col min="7168" max="7168" customWidth="1" width="2.28515625"/>
    <col min="7169" max="7169" customWidth="1" width="10.28515625"/>
    <col min="7170" max="7170" customWidth="1" width="1.85546875"/>
    <col min="7171" max="7171" customWidth="1" width="11.42578125"/>
    <col min="7172" max="7172" customWidth="1" width="2.28515625"/>
    <col min="7173" max="7173" customWidth="1" width="11.42578125"/>
    <col min="7174" max="7174" customWidth="1" width="3.42578125"/>
    <col min="7175" max="7175" customWidth="1" width="3.42578125"/>
    <col min="7176" max="7176" customWidth="1" width="2.85546875"/>
    <col min="7177" max="7177" customWidth="1" width="11.5703125"/>
    <col min="7178" max="7178" customWidth="1" width="2.140625"/>
    <col min="7179" max="7179" customWidth="1" width="11.42578125"/>
    <col min="7180" max="7180" customWidth="1" width="1.42578125"/>
    <col min="7181" max="7181" customWidth="1" width="11.42578125"/>
    <col min="7182" max="7182" customWidth="1" width="2"/>
    <col min="7183" max="7183" customWidth="1" width="11.42578125"/>
    <col min="7184" max="7184" customWidth="1" width="2.85546875"/>
    <col min="7185" max="7185" customWidth="1" width="3.1406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2.7109375"/>
    <col min="7398" max="7398" customWidth="1" width="10.5703125"/>
    <col min="7399" max="7399" customWidth="1" width="13.7109375"/>
    <col min="7400" max="7400" customWidth="1" width="16.5703125"/>
    <col min="7401" max="7401" customWidth="1" width="17.7109375"/>
    <col min="7402" max="7402" customWidth="1" width="10.7109375"/>
    <col min="7403" max="7403" customWidth="1" width="10"/>
    <col min="7404" max="7404" customWidth="1" width="2.7109375"/>
    <col min="7405" max="7405" customWidth="1" width="10"/>
    <col min="7406" max="7406" customWidth="1" width="10"/>
    <col min="7407" max="7407" customWidth="1" width="2.42578125"/>
    <col min="7408" max="7408" customWidth="1" width="11.42578125"/>
    <col min="7409" max="7409" customWidth="1" width="33"/>
    <col min="7410" max="7410" customWidth="1" width="5"/>
    <col min="7411" max="7411" customWidth="1" width="12.28515625"/>
    <col min="7412" max="7412" customWidth="1" width="5"/>
    <col min="7413" max="7413" customWidth="1" width="5.140625"/>
    <col min="7414" max="7414" customWidth="1" width="21.5703125"/>
    <col min="7415" max="7415" customWidth="1" width="5.140625"/>
    <col min="7416" max="7416" customWidth="1" width="23.7109375"/>
    <col min="7417" max="7417" customWidth="1" width="5.140625"/>
    <col min="7418" max="7418" customWidth="1" width="29.28515625"/>
    <col min="7419" max="7419" customWidth="1" width="5.140625"/>
    <col min="7420" max="7420" customWidth="1" width="21.140625"/>
    <col min="7421" max="7421" customWidth="1" width="5.140625"/>
    <col min="7422" max="7422" customWidth="1" width="3.7109375"/>
    <col min="7423" max="7423" customWidth="1" width="10.7109375"/>
    <col min="7424" max="7424" customWidth="1" width="2.28515625"/>
    <col min="7425" max="7425" customWidth="1" width="10.28515625"/>
    <col min="7426" max="7426" customWidth="1" width="1.85546875"/>
    <col min="7427" max="7427" customWidth="1" width="11.42578125"/>
    <col min="7428" max="7428" customWidth="1" width="2.28515625"/>
    <col min="7429" max="7429" customWidth="1" width="11.42578125"/>
    <col min="7430" max="7430" customWidth="1" width="3.42578125"/>
    <col min="7431" max="7431" customWidth="1" width="3.42578125"/>
    <col min="7432" max="7432" customWidth="1" width="2.85546875"/>
    <col min="7433" max="7433" customWidth="1" width="11.5703125"/>
    <col min="7434" max="7434" customWidth="1" width="2.140625"/>
    <col min="7435" max="7435" customWidth="1" width="11.42578125"/>
    <col min="7436" max="7436" customWidth="1" width="1.42578125"/>
    <col min="7437" max="7437" customWidth="1" width="11.42578125"/>
    <col min="7438" max="7438" customWidth="1" width="2"/>
    <col min="7439" max="7439" customWidth="1" width="11.42578125"/>
    <col min="7440" max="7440" customWidth="1" width="2.85546875"/>
    <col min="7441" max="7441" customWidth="1" width="3.1406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2.7109375"/>
    <col min="7654" max="7654" customWidth="1" width="10.5703125"/>
    <col min="7655" max="7655" customWidth="1" width="13.7109375"/>
    <col min="7656" max="7656" customWidth="1" width="16.5703125"/>
    <col min="7657" max="7657" customWidth="1" width="17.7109375"/>
    <col min="7658" max="7658" customWidth="1" width="10.7109375"/>
    <col min="7659" max="7659" customWidth="1" width="10"/>
    <col min="7660" max="7660" customWidth="1" width="2.7109375"/>
    <col min="7661" max="7661" customWidth="1" width="10"/>
    <col min="7662" max="7662" customWidth="1" width="10"/>
    <col min="7663" max="7663" customWidth="1" width="2.42578125"/>
    <col min="7664" max="7664" customWidth="1" width="11.42578125"/>
    <col min="7665" max="7665" customWidth="1" width="33"/>
    <col min="7666" max="7666" customWidth="1" width="5"/>
    <col min="7667" max="7667" customWidth="1" width="12.28515625"/>
    <col min="7668" max="7668" customWidth="1" width="5"/>
    <col min="7669" max="7669" customWidth="1" width="5.140625"/>
    <col min="7670" max="7670" customWidth="1" width="21.5703125"/>
    <col min="7671" max="7671" customWidth="1" width="5.140625"/>
    <col min="7672" max="7672" customWidth="1" width="23.7109375"/>
    <col min="7673" max="7673" customWidth="1" width="5.140625"/>
    <col min="7674" max="7674" customWidth="1" width="29.28515625"/>
    <col min="7675" max="7675" customWidth="1" width="5.140625"/>
    <col min="7676" max="7676" customWidth="1" width="21.140625"/>
    <col min="7677" max="7677" customWidth="1" width="5.140625"/>
    <col min="7678" max="7678" customWidth="1" width="3.7109375"/>
    <col min="7679" max="7679" customWidth="1" width="10.7109375"/>
    <col min="7680" max="7680" customWidth="1" width="2.28515625"/>
    <col min="7681" max="7681" customWidth="1" width="10.28515625"/>
    <col min="7682" max="7682" customWidth="1" width="1.85546875"/>
    <col min="7683" max="7683" customWidth="1" width="11.42578125"/>
    <col min="7684" max="7684" customWidth="1" width="2.28515625"/>
    <col min="7685" max="7685" customWidth="1" width="11.42578125"/>
    <col min="7686" max="7686" customWidth="1" width="3.42578125"/>
    <col min="7687" max="7687" customWidth="1" width="3.42578125"/>
    <col min="7688" max="7688" customWidth="1" width="2.85546875"/>
    <col min="7689" max="7689" customWidth="1" width="11.5703125"/>
    <col min="7690" max="7690" customWidth="1" width="2.140625"/>
    <col min="7691" max="7691" customWidth="1" width="11.42578125"/>
    <col min="7692" max="7692" customWidth="1" width="1.42578125"/>
    <col min="7693" max="7693" customWidth="1" width="11.42578125"/>
    <col min="7694" max="7694" customWidth="1" width="2"/>
    <col min="7695" max="7695" customWidth="1" width="11.42578125"/>
    <col min="7696" max="7696" customWidth="1" width="2.85546875"/>
    <col min="7697" max="7697" customWidth="1" width="3.1406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2.7109375"/>
    <col min="7910" max="7910" customWidth="1" width="10.5703125"/>
    <col min="7911" max="7911" customWidth="1" width="13.7109375"/>
    <col min="7912" max="7912" customWidth="1" width="16.5703125"/>
    <col min="7913" max="7913" customWidth="1" width="17.7109375"/>
    <col min="7914" max="7914" customWidth="1" width="10.7109375"/>
    <col min="7915" max="7915" customWidth="1" width="10"/>
    <col min="7916" max="7916" customWidth="1" width="2.7109375"/>
    <col min="7917" max="7917" customWidth="1" width="10"/>
    <col min="7918" max="7918" customWidth="1" width="10"/>
    <col min="7919" max="7919" customWidth="1" width="2.42578125"/>
    <col min="7920" max="7920" customWidth="1" width="11.42578125"/>
    <col min="7921" max="7921" customWidth="1" width="33"/>
    <col min="7922" max="7922" customWidth="1" width="5"/>
    <col min="7923" max="7923" customWidth="1" width="12.28515625"/>
    <col min="7924" max="7924" customWidth="1" width="5"/>
    <col min="7925" max="7925" customWidth="1" width="5.140625"/>
    <col min="7926" max="7926" customWidth="1" width="21.5703125"/>
    <col min="7927" max="7927" customWidth="1" width="5.140625"/>
    <col min="7928" max="7928" customWidth="1" width="23.7109375"/>
    <col min="7929" max="7929" customWidth="1" width="5.140625"/>
    <col min="7930" max="7930" customWidth="1" width="29.28515625"/>
    <col min="7931" max="7931" customWidth="1" width="5.140625"/>
    <col min="7932" max="7932" customWidth="1" width="21.140625"/>
    <col min="7933" max="7933" customWidth="1" width="5.140625"/>
    <col min="7934" max="7934" customWidth="1" width="3.7109375"/>
    <col min="7935" max="7935" customWidth="1" width="10.7109375"/>
    <col min="7936" max="7936" customWidth="1" width="2.28515625"/>
    <col min="7937" max="7937" customWidth="1" width="10.28515625"/>
    <col min="7938" max="7938" customWidth="1" width="1.85546875"/>
    <col min="7939" max="7939" customWidth="1" width="11.42578125"/>
    <col min="7940" max="7940" customWidth="1" width="2.28515625"/>
    <col min="7941" max="7941" customWidth="1" width="11.42578125"/>
    <col min="7942" max="7942" customWidth="1" width="3.42578125"/>
    <col min="7943" max="7943" customWidth="1" width="3.42578125"/>
    <col min="7944" max="7944" customWidth="1" width="2.85546875"/>
    <col min="7945" max="7945" customWidth="1" width="11.5703125"/>
    <col min="7946" max="7946" customWidth="1" width="2.140625"/>
    <col min="7947" max="7947" customWidth="1" width="11.42578125"/>
    <col min="7948" max="7948" customWidth="1" width="1.42578125"/>
    <col min="7949" max="7949" customWidth="1" width="11.42578125"/>
    <col min="7950" max="7950" customWidth="1" width="2"/>
    <col min="7951" max="7951" customWidth="1" width="11.42578125"/>
    <col min="7952" max="7952" customWidth="1" width="2.85546875"/>
    <col min="7953" max="7953" customWidth="1" width="3.1406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2.7109375"/>
    <col min="8166" max="8166" customWidth="1" width="10.5703125"/>
    <col min="8167" max="8167" customWidth="1" width="13.7109375"/>
    <col min="8168" max="8168" customWidth="1" width="16.5703125"/>
    <col min="8169" max="8169" customWidth="1" width="17.7109375"/>
    <col min="8170" max="8170" customWidth="1" width="10.7109375"/>
    <col min="8171" max="8171" customWidth="1" width="10"/>
    <col min="8172" max="8172" customWidth="1" width="2.7109375"/>
    <col min="8173" max="8173" customWidth="1" width="10"/>
    <col min="8174" max="8174" customWidth="1" width="10"/>
    <col min="8175" max="8175" customWidth="1" width="2.42578125"/>
    <col min="8176" max="8176" customWidth="1" width="11.42578125"/>
    <col min="8177" max="8177" customWidth="1" width="33"/>
    <col min="8178" max="8178" customWidth="1" width="5"/>
    <col min="8179" max="8179" customWidth="1" width="12.28515625"/>
    <col min="8180" max="8180" customWidth="1" width="5"/>
    <col min="8181" max="8181" customWidth="1" width="5.140625"/>
    <col min="8182" max="8182" customWidth="1" width="21.5703125"/>
    <col min="8183" max="8183" customWidth="1" width="5.140625"/>
    <col min="8184" max="8184" customWidth="1" width="23.7109375"/>
    <col min="8185" max="8185" customWidth="1" width="5.140625"/>
    <col min="8186" max="8186" customWidth="1" width="29.28515625"/>
    <col min="8187" max="8187" customWidth="1" width="5.140625"/>
    <col min="8188" max="8188" customWidth="1" width="21.140625"/>
    <col min="8189" max="8189" customWidth="1" width="5.140625"/>
    <col min="8190" max="8190" customWidth="1" width="3.7109375"/>
    <col min="8191" max="8191" customWidth="1" width="10.7109375"/>
    <col min="8192" max="8192" customWidth="1" width="2.28515625"/>
    <col min="8193" max="8193" customWidth="1" width="10.28515625"/>
    <col min="8194" max="8194" customWidth="1" width="1.85546875"/>
    <col min="8195" max="8195" customWidth="1" width="11.42578125"/>
    <col min="8196" max="8196" customWidth="1" width="2.28515625"/>
    <col min="8197" max="8197" customWidth="1" width="11.42578125"/>
    <col min="8198" max="8198" customWidth="1" width="3.42578125"/>
    <col min="8199" max="8199" customWidth="1" width="3.42578125"/>
    <col min="8200" max="8200" customWidth="1" width="2.85546875"/>
    <col min="8201" max="8201" customWidth="1" width="11.5703125"/>
    <col min="8202" max="8202" customWidth="1" width="2.140625"/>
    <col min="8203" max="8203" customWidth="1" width="11.42578125"/>
    <col min="8204" max="8204" customWidth="1" width="1.42578125"/>
    <col min="8205" max="8205" customWidth="1" width="11.42578125"/>
    <col min="8206" max="8206" customWidth="1" width="2"/>
    <col min="8207" max="8207" customWidth="1" width="11.42578125"/>
    <col min="8208" max="8208" customWidth="1" width="2.85546875"/>
    <col min="8209" max="8209" customWidth="1" width="3.1406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2.7109375"/>
    <col min="8422" max="8422" customWidth="1" width="10.5703125"/>
    <col min="8423" max="8423" customWidth="1" width="13.7109375"/>
    <col min="8424" max="8424" customWidth="1" width="16.5703125"/>
    <col min="8425" max="8425" customWidth="1" width="17.7109375"/>
    <col min="8426" max="8426" customWidth="1" width="10.7109375"/>
    <col min="8427" max="8427" customWidth="1" width="10"/>
    <col min="8428" max="8428" customWidth="1" width="2.7109375"/>
    <col min="8429" max="8429" customWidth="1" width="10"/>
    <col min="8430" max="8430" customWidth="1" width="10"/>
    <col min="8431" max="8431" customWidth="1" width="2.42578125"/>
    <col min="8432" max="8432" customWidth="1" width="11.42578125"/>
    <col min="8433" max="8433" customWidth="1" width="33"/>
    <col min="8434" max="8434" customWidth="1" width="5"/>
    <col min="8435" max="8435" customWidth="1" width="12.28515625"/>
    <col min="8436" max="8436" customWidth="1" width="5"/>
    <col min="8437" max="8437" customWidth="1" width="5.140625"/>
    <col min="8438" max="8438" customWidth="1" width="21.5703125"/>
    <col min="8439" max="8439" customWidth="1" width="5.140625"/>
    <col min="8440" max="8440" customWidth="1" width="23.7109375"/>
    <col min="8441" max="8441" customWidth="1" width="5.140625"/>
    <col min="8442" max="8442" customWidth="1" width="29.28515625"/>
    <col min="8443" max="8443" customWidth="1" width="5.140625"/>
    <col min="8444" max="8444" customWidth="1" width="21.140625"/>
    <col min="8445" max="8445" customWidth="1" width="5.140625"/>
    <col min="8446" max="8446" customWidth="1" width="3.7109375"/>
    <col min="8447" max="8447" customWidth="1" width="10.7109375"/>
    <col min="8448" max="8448" customWidth="1" width="2.28515625"/>
    <col min="8449" max="8449" customWidth="1" width="10.28515625"/>
    <col min="8450" max="8450" customWidth="1" width="1.85546875"/>
    <col min="8451" max="8451" customWidth="1" width="11.42578125"/>
    <col min="8452" max="8452" customWidth="1" width="2.28515625"/>
    <col min="8453" max="8453" customWidth="1" width="11.42578125"/>
    <col min="8454" max="8454" customWidth="1" width="3.42578125"/>
    <col min="8455" max="8455" customWidth="1" width="3.42578125"/>
    <col min="8456" max="8456" customWidth="1" width="2.85546875"/>
    <col min="8457" max="8457" customWidth="1" width="11.5703125"/>
    <col min="8458" max="8458" customWidth="1" width="2.140625"/>
    <col min="8459" max="8459" customWidth="1" width="11.42578125"/>
    <col min="8460" max="8460" customWidth="1" width="1.42578125"/>
    <col min="8461" max="8461" customWidth="1" width="11.42578125"/>
    <col min="8462" max="8462" customWidth="1" width="2"/>
    <col min="8463" max="8463" customWidth="1" width="11.42578125"/>
    <col min="8464" max="8464" customWidth="1" width="2.85546875"/>
    <col min="8465" max="8465" customWidth="1" width="3.1406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2.7109375"/>
    <col min="8678" max="8678" customWidth="1" width="10.5703125"/>
    <col min="8679" max="8679" customWidth="1" width="13.7109375"/>
    <col min="8680" max="8680" customWidth="1" width="16.5703125"/>
    <col min="8681" max="8681" customWidth="1" width="17.7109375"/>
    <col min="8682" max="8682" customWidth="1" width="10.7109375"/>
    <col min="8683" max="8683" customWidth="1" width="10"/>
    <col min="8684" max="8684" customWidth="1" width="2.7109375"/>
    <col min="8685" max="8685" customWidth="1" width="10"/>
    <col min="8686" max="8686" customWidth="1" width="10"/>
    <col min="8687" max="8687" customWidth="1" width="2.42578125"/>
    <col min="8688" max="8688" customWidth="1" width="11.42578125"/>
    <col min="8689" max="8689" customWidth="1" width="33"/>
    <col min="8690" max="8690" customWidth="1" width="5"/>
    <col min="8691" max="8691" customWidth="1" width="12.28515625"/>
    <col min="8692" max="8692" customWidth="1" width="5"/>
    <col min="8693" max="8693" customWidth="1" width="5.140625"/>
    <col min="8694" max="8694" customWidth="1" width="21.5703125"/>
    <col min="8695" max="8695" customWidth="1" width="5.140625"/>
    <col min="8696" max="8696" customWidth="1" width="23.7109375"/>
    <col min="8697" max="8697" customWidth="1" width="5.140625"/>
    <col min="8698" max="8698" customWidth="1" width="29.28515625"/>
    <col min="8699" max="8699" customWidth="1" width="5.140625"/>
    <col min="8700" max="8700" customWidth="1" width="21.140625"/>
    <col min="8701" max="8701" customWidth="1" width="5.140625"/>
    <col min="8702" max="8702" customWidth="1" width="3.7109375"/>
    <col min="8703" max="8703" customWidth="1" width="10.7109375"/>
    <col min="8704" max="8704" customWidth="1" width="2.28515625"/>
    <col min="8705" max="8705" customWidth="1" width="10.28515625"/>
    <col min="8706" max="8706" customWidth="1" width="1.85546875"/>
    <col min="8707" max="8707" customWidth="1" width="11.42578125"/>
    <col min="8708" max="8708" customWidth="1" width="2.28515625"/>
    <col min="8709" max="8709" customWidth="1" width="11.42578125"/>
    <col min="8710" max="8710" customWidth="1" width="3.42578125"/>
    <col min="8711" max="8711" customWidth="1" width="3.42578125"/>
    <col min="8712" max="8712" customWidth="1" width="2.85546875"/>
    <col min="8713" max="8713" customWidth="1" width="11.5703125"/>
    <col min="8714" max="8714" customWidth="1" width="2.140625"/>
    <col min="8715" max="8715" customWidth="1" width="11.42578125"/>
    <col min="8716" max="8716" customWidth="1" width="1.42578125"/>
    <col min="8717" max="8717" customWidth="1" width="11.42578125"/>
    <col min="8718" max="8718" customWidth="1" width="2"/>
    <col min="8719" max="8719" customWidth="1" width="11.42578125"/>
    <col min="8720" max="8720" customWidth="1" width="2.85546875"/>
    <col min="8721" max="8721" customWidth="1" width="3.1406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2.7109375"/>
    <col min="8934" max="8934" customWidth="1" width="10.5703125"/>
    <col min="8935" max="8935" customWidth="1" width="13.7109375"/>
    <col min="8936" max="8936" customWidth="1" width="16.5703125"/>
    <col min="8937" max="8937" customWidth="1" width="17.7109375"/>
    <col min="8938" max="8938" customWidth="1" width="10.7109375"/>
    <col min="8939" max="8939" customWidth="1" width="10"/>
    <col min="8940" max="8940" customWidth="1" width="2.7109375"/>
    <col min="8941" max="8941" customWidth="1" width="10"/>
    <col min="8942" max="8942" customWidth="1" width="10"/>
    <col min="8943" max="8943" customWidth="1" width="2.42578125"/>
    <col min="8944" max="8944" customWidth="1" width="11.42578125"/>
    <col min="8945" max="8945" customWidth="1" width="33"/>
    <col min="8946" max="8946" customWidth="1" width="5"/>
    <col min="8947" max="8947" customWidth="1" width="12.28515625"/>
    <col min="8948" max="8948" customWidth="1" width="5"/>
    <col min="8949" max="8949" customWidth="1" width="5.140625"/>
    <col min="8950" max="8950" customWidth="1" width="21.5703125"/>
    <col min="8951" max="8951" customWidth="1" width="5.140625"/>
    <col min="8952" max="8952" customWidth="1" width="23.7109375"/>
    <col min="8953" max="8953" customWidth="1" width="5.140625"/>
    <col min="8954" max="8954" customWidth="1" width="29.28515625"/>
    <col min="8955" max="8955" customWidth="1" width="5.140625"/>
    <col min="8956" max="8956" customWidth="1" width="21.140625"/>
    <col min="8957" max="8957" customWidth="1" width="5.140625"/>
    <col min="8958" max="8958" customWidth="1" width="3.7109375"/>
    <col min="8959" max="8959" customWidth="1" width="10.7109375"/>
    <col min="8960" max="8960" customWidth="1" width="2.28515625"/>
    <col min="8961" max="8961" customWidth="1" width="10.28515625"/>
    <col min="8962" max="8962" customWidth="1" width="1.85546875"/>
    <col min="8963" max="8963" customWidth="1" width="11.42578125"/>
    <col min="8964" max="8964" customWidth="1" width="2.28515625"/>
    <col min="8965" max="8965" customWidth="1" width="11.42578125"/>
    <col min="8966" max="8966" customWidth="1" width="3.42578125"/>
    <col min="8967" max="8967" customWidth="1" width="3.42578125"/>
    <col min="8968" max="8968" customWidth="1" width="2.85546875"/>
    <col min="8969" max="8969" customWidth="1" width="11.5703125"/>
    <col min="8970" max="8970" customWidth="1" width="2.140625"/>
    <col min="8971" max="8971" customWidth="1" width="11.42578125"/>
    <col min="8972" max="8972" customWidth="1" width="1.42578125"/>
    <col min="8973" max="8973" customWidth="1" width="11.42578125"/>
    <col min="8974" max="8974" customWidth="1" width="2"/>
    <col min="8975" max="8975" customWidth="1" width="11.42578125"/>
    <col min="8976" max="8976" customWidth="1" width="2.85546875"/>
    <col min="8977" max="8977" customWidth="1" width="3.1406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2.7109375"/>
    <col min="9190" max="9190" customWidth="1" width="10.5703125"/>
    <col min="9191" max="9191" customWidth="1" width="13.7109375"/>
    <col min="9192" max="9192" customWidth="1" width="16.5703125"/>
    <col min="9193" max="9193" customWidth="1" width="17.7109375"/>
    <col min="9194" max="9194" customWidth="1" width="10.7109375"/>
    <col min="9195" max="9195" customWidth="1" width="10"/>
    <col min="9196" max="9196" customWidth="1" width="2.7109375"/>
    <col min="9197" max="9197" customWidth="1" width="10"/>
    <col min="9198" max="9198" customWidth="1" width="10"/>
    <col min="9199" max="9199" customWidth="1" width="2.42578125"/>
    <col min="9200" max="9200" customWidth="1" width="11.42578125"/>
    <col min="9201" max="9201" customWidth="1" width="33"/>
    <col min="9202" max="9202" customWidth="1" width="5"/>
    <col min="9203" max="9203" customWidth="1" width="12.28515625"/>
    <col min="9204" max="9204" customWidth="1" width="5"/>
    <col min="9205" max="9205" customWidth="1" width="5.140625"/>
    <col min="9206" max="9206" customWidth="1" width="21.5703125"/>
    <col min="9207" max="9207" customWidth="1" width="5.140625"/>
    <col min="9208" max="9208" customWidth="1" width="23.7109375"/>
    <col min="9209" max="9209" customWidth="1" width="5.140625"/>
    <col min="9210" max="9210" customWidth="1" width="29.28515625"/>
    <col min="9211" max="9211" customWidth="1" width="5.140625"/>
    <col min="9212" max="9212" customWidth="1" width="21.140625"/>
    <col min="9213" max="9213" customWidth="1" width="5.140625"/>
    <col min="9214" max="9214" customWidth="1" width="3.7109375"/>
    <col min="9215" max="9215" customWidth="1" width="10.7109375"/>
    <col min="9216" max="9216" customWidth="1" width="2.28515625"/>
    <col min="9217" max="9217" customWidth="1" width="10.28515625"/>
    <col min="9218" max="9218" customWidth="1" width="1.85546875"/>
    <col min="9219" max="9219" customWidth="1" width="11.42578125"/>
    <col min="9220" max="9220" customWidth="1" width="2.28515625"/>
    <col min="9221" max="9221" customWidth="1" width="11.42578125"/>
    <col min="9222" max="9222" customWidth="1" width="3.42578125"/>
    <col min="9223" max="9223" customWidth="1" width="3.42578125"/>
    <col min="9224" max="9224" customWidth="1" width="2.85546875"/>
    <col min="9225" max="9225" customWidth="1" width="11.5703125"/>
    <col min="9226" max="9226" customWidth="1" width="2.140625"/>
    <col min="9227" max="9227" customWidth="1" width="11.42578125"/>
    <col min="9228" max="9228" customWidth="1" width="1.42578125"/>
    <col min="9229" max="9229" customWidth="1" width="11.42578125"/>
    <col min="9230" max="9230" customWidth="1" width="2"/>
    <col min="9231" max="9231" customWidth="1" width="11.42578125"/>
    <col min="9232" max="9232" customWidth="1" width="2.85546875"/>
    <col min="9233" max="9233" customWidth="1" width="3.1406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2.7109375"/>
    <col min="9446" max="9446" customWidth="1" width="10.5703125"/>
    <col min="9447" max="9447" customWidth="1" width="13.7109375"/>
    <col min="9448" max="9448" customWidth="1" width="16.5703125"/>
    <col min="9449" max="9449" customWidth="1" width="17.7109375"/>
    <col min="9450" max="9450" customWidth="1" width="10.7109375"/>
    <col min="9451" max="9451" customWidth="1" width="10"/>
    <col min="9452" max="9452" customWidth="1" width="2.7109375"/>
    <col min="9453" max="9453" customWidth="1" width="10"/>
    <col min="9454" max="9454" customWidth="1" width="10"/>
    <col min="9455" max="9455" customWidth="1" width="2.42578125"/>
    <col min="9456" max="9456" customWidth="1" width="11.42578125"/>
    <col min="9457" max="9457" customWidth="1" width="33"/>
    <col min="9458" max="9458" customWidth="1" width="5"/>
    <col min="9459" max="9459" customWidth="1" width="12.28515625"/>
    <col min="9460" max="9460" customWidth="1" width="5"/>
    <col min="9461" max="9461" customWidth="1" width="5.140625"/>
    <col min="9462" max="9462" customWidth="1" width="21.5703125"/>
    <col min="9463" max="9463" customWidth="1" width="5.140625"/>
    <col min="9464" max="9464" customWidth="1" width="23.7109375"/>
    <col min="9465" max="9465" customWidth="1" width="5.140625"/>
    <col min="9466" max="9466" customWidth="1" width="29.28515625"/>
    <col min="9467" max="9467" customWidth="1" width="5.140625"/>
    <col min="9468" max="9468" customWidth="1" width="21.140625"/>
    <col min="9469" max="9469" customWidth="1" width="5.140625"/>
    <col min="9470" max="9470" customWidth="1" width="3.7109375"/>
    <col min="9471" max="9471" customWidth="1" width="10.7109375"/>
    <col min="9472" max="9472" customWidth="1" width="2.28515625"/>
    <col min="9473" max="9473" customWidth="1" width="10.28515625"/>
    <col min="9474" max="9474" customWidth="1" width="1.85546875"/>
    <col min="9475" max="9475" customWidth="1" width="11.42578125"/>
    <col min="9476" max="9476" customWidth="1" width="2.28515625"/>
    <col min="9477" max="9477" customWidth="1" width="11.42578125"/>
    <col min="9478" max="9478" customWidth="1" width="3.42578125"/>
    <col min="9479" max="9479" customWidth="1" width="3.42578125"/>
    <col min="9480" max="9480" customWidth="1" width="2.85546875"/>
    <col min="9481" max="9481" customWidth="1" width="11.5703125"/>
    <col min="9482" max="9482" customWidth="1" width="2.140625"/>
    <col min="9483" max="9483" customWidth="1" width="11.42578125"/>
    <col min="9484" max="9484" customWidth="1" width="1.42578125"/>
    <col min="9485" max="9485" customWidth="1" width="11.42578125"/>
    <col min="9486" max="9486" customWidth="1" width="2"/>
    <col min="9487" max="9487" customWidth="1" width="11.42578125"/>
    <col min="9488" max="9488" customWidth="1" width="2.85546875"/>
    <col min="9489" max="9489" customWidth="1" width="3.1406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2.7109375"/>
    <col min="9702" max="9702" customWidth="1" width="10.5703125"/>
    <col min="9703" max="9703" customWidth="1" width="13.7109375"/>
    <col min="9704" max="9704" customWidth="1" width="16.5703125"/>
    <col min="9705" max="9705" customWidth="1" width="17.7109375"/>
    <col min="9706" max="9706" customWidth="1" width="10.7109375"/>
    <col min="9707" max="9707" customWidth="1" width="10"/>
    <col min="9708" max="9708" customWidth="1" width="2.7109375"/>
    <col min="9709" max="9709" customWidth="1" width="10"/>
    <col min="9710" max="9710" customWidth="1" width="10"/>
    <col min="9711" max="9711" customWidth="1" width="2.42578125"/>
    <col min="9712" max="9712" customWidth="1" width="11.42578125"/>
    <col min="9713" max="9713" customWidth="1" width="33"/>
    <col min="9714" max="9714" customWidth="1" width="5"/>
    <col min="9715" max="9715" customWidth="1" width="12.28515625"/>
    <col min="9716" max="9716" customWidth="1" width="5"/>
    <col min="9717" max="9717" customWidth="1" width="5.140625"/>
    <col min="9718" max="9718" customWidth="1" width="21.5703125"/>
    <col min="9719" max="9719" customWidth="1" width="5.140625"/>
    <col min="9720" max="9720" customWidth="1" width="23.7109375"/>
    <col min="9721" max="9721" customWidth="1" width="5.140625"/>
    <col min="9722" max="9722" customWidth="1" width="29.28515625"/>
    <col min="9723" max="9723" customWidth="1" width="5.140625"/>
    <col min="9724" max="9724" customWidth="1" width="21.140625"/>
    <col min="9725" max="9725" customWidth="1" width="5.140625"/>
    <col min="9726" max="9726" customWidth="1" width="3.7109375"/>
    <col min="9727" max="9727" customWidth="1" width="10.7109375"/>
    <col min="9728" max="9728" customWidth="1" width="2.28515625"/>
    <col min="9729" max="9729" customWidth="1" width="10.28515625"/>
    <col min="9730" max="9730" customWidth="1" width="1.85546875"/>
    <col min="9731" max="9731" customWidth="1" width="11.42578125"/>
    <col min="9732" max="9732" customWidth="1" width="2.28515625"/>
    <col min="9733" max="9733" customWidth="1" width="11.42578125"/>
    <col min="9734" max="9734" customWidth="1" width="3.42578125"/>
    <col min="9735" max="9735" customWidth="1" width="3.42578125"/>
    <col min="9736" max="9736" customWidth="1" width="2.85546875"/>
    <col min="9737" max="9737" customWidth="1" width="11.5703125"/>
    <col min="9738" max="9738" customWidth="1" width="2.140625"/>
    <col min="9739" max="9739" customWidth="1" width="11.42578125"/>
    <col min="9740" max="9740" customWidth="1" width="1.42578125"/>
    <col min="9741" max="9741" customWidth="1" width="11.42578125"/>
    <col min="9742" max="9742" customWidth="1" width="2"/>
    <col min="9743" max="9743" customWidth="1" width="11.42578125"/>
    <col min="9744" max="9744" customWidth="1" width="2.85546875"/>
    <col min="9745" max="9745" customWidth="1" width="3.1406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2.7109375"/>
    <col min="9958" max="9958" customWidth="1" width="10.5703125"/>
    <col min="9959" max="9959" customWidth="1" width="13.7109375"/>
    <col min="9960" max="9960" customWidth="1" width="16.5703125"/>
    <col min="9961" max="9961" customWidth="1" width="17.7109375"/>
    <col min="9962" max="9962" customWidth="1" width="10.7109375"/>
    <col min="9963" max="9963" customWidth="1" width="10"/>
    <col min="9964" max="9964" customWidth="1" width="2.7109375"/>
    <col min="9965" max="9965" customWidth="1" width="10"/>
    <col min="9966" max="9966" customWidth="1" width="10"/>
    <col min="9967" max="9967" customWidth="1" width="2.42578125"/>
    <col min="9968" max="9968" customWidth="1" width="11.42578125"/>
    <col min="9969" max="9969" customWidth="1" width="33"/>
    <col min="9970" max="9970" customWidth="1" width="5"/>
    <col min="9971" max="9971" customWidth="1" width="12.28515625"/>
    <col min="9972" max="9972" customWidth="1" width="5"/>
    <col min="9973" max="9973" customWidth="1" width="5.140625"/>
    <col min="9974" max="9974" customWidth="1" width="21.5703125"/>
    <col min="9975" max="9975" customWidth="1" width="5.140625"/>
    <col min="9976" max="9976" customWidth="1" width="23.7109375"/>
    <col min="9977" max="9977" customWidth="1" width="5.140625"/>
    <col min="9978" max="9978" customWidth="1" width="29.28515625"/>
    <col min="9979" max="9979" customWidth="1" width="5.140625"/>
    <col min="9980" max="9980" customWidth="1" width="21.140625"/>
    <col min="9981" max="9981" customWidth="1" width="5.140625"/>
    <col min="9982" max="9982" customWidth="1" width="3.7109375"/>
    <col min="9983" max="9983" customWidth="1" width="10.7109375"/>
    <col min="9984" max="9984" customWidth="1" width="2.28515625"/>
    <col min="9985" max="9985" customWidth="1" width="10.28515625"/>
    <col min="9986" max="9986" customWidth="1" width="1.85546875"/>
    <col min="9987" max="9987" customWidth="1" width="11.42578125"/>
    <col min="9988" max="9988" customWidth="1" width="2.28515625"/>
    <col min="9989" max="9989" customWidth="1" width="11.42578125"/>
    <col min="9990" max="9990" customWidth="1" width="3.42578125"/>
    <col min="9991" max="9991" customWidth="1" width="3.42578125"/>
    <col min="9992" max="9992" customWidth="1" width="2.85546875"/>
    <col min="9993" max="9993" customWidth="1" width="11.5703125"/>
    <col min="9994" max="9994" customWidth="1" width="2.140625"/>
    <col min="9995" max="9995" customWidth="1" width="11.42578125"/>
    <col min="9996" max="9996" customWidth="1" width="1.42578125"/>
    <col min="9997" max="9997" customWidth="1" width="11.42578125"/>
    <col min="9998" max="9998" customWidth="1" width="2"/>
    <col min="9999" max="9999" customWidth="1" width="11.42578125"/>
    <col min="10000" max="10000" customWidth="1" width="2.85546875"/>
    <col min="10001" max="10001" customWidth="1" width="3.1406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2.7109375"/>
    <col min="10214" max="10214" customWidth="1" width="10.5703125"/>
    <col min="10215" max="10215" customWidth="1" width="13.7109375"/>
    <col min="10216" max="10216" customWidth="1" width="16.5703125"/>
    <col min="10217" max="10217" customWidth="1" width="17.7109375"/>
    <col min="10218" max="10218" customWidth="1" width="10.7109375"/>
    <col min="10219" max="10219" customWidth="1" width="10"/>
    <col min="10220" max="10220" customWidth="1" width="2.7109375"/>
    <col min="10221" max="10221" customWidth="1" width="10"/>
    <col min="10222" max="10222" customWidth="1" width="10"/>
    <col min="10223" max="10223" customWidth="1" width="2.42578125"/>
    <col min="10224" max="10224" customWidth="1" width="11.42578125"/>
    <col min="10225" max="10225" customWidth="1" width="33"/>
    <col min="10226" max="10226" customWidth="1" width="5"/>
    <col min="10227" max="10227" customWidth="1" width="12.28515625"/>
    <col min="10228" max="10228" customWidth="1" width="5"/>
    <col min="10229" max="10229" customWidth="1" width="5.140625"/>
    <col min="10230" max="10230" customWidth="1" width="21.5703125"/>
    <col min="10231" max="10231" customWidth="1" width="5.140625"/>
    <col min="10232" max="10232" customWidth="1" width="23.7109375"/>
    <col min="10233" max="10233" customWidth="1" width="5.140625"/>
    <col min="10234" max="10234" customWidth="1" width="29.28515625"/>
    <col min="10235" max="10235" customWidth="1" width="5.140625"/>
    <col min="10236" max="10236" customWidth="1" width="21.140625"/>
    <col min="10237" max="10237" customWidth="1" width="5.140625"/>
    <col min="10238" max="10238" customWidth="1" width="3.7109375"/>
    <col min="10239" max="10239" customWidth="1" width="10.7109375"/>
    <col min="10240" max="10240" customWidth="1" width="2.28515625"/>
    <col min="10241" max="10241" customWidth="1" width="10.28515625"/>
    <col min="10242" max="10242" customWidth="1" width="1.85546875"/>
    <col min="10243" max="10243" customWidth="1" width="11.42578125"/>
    <col min="10244" max="10244" customWidth="1" width="2.28515625"/>
    <col min="10245" max="10245" customWidth="1" width="11.42578125"/>
    <col min="10246" max="10246" customWidth="1" width="3.42578125"/>
    <col min="10247" max="10247" customWidth="1" width="3.42578125"/>
    <col min="10248" max="10248" customWidth="1" width="2.85546875"/>
    <col min="10249" max="10249" customWidth="1" width="11.5703125"/>
    <col min="10250" max="10250" customWidth="1" width="2.140625"/>
    <col min="10251" max="10251" customWidth="1" width="11.42578125"/>
    <col min="10252" max="10252" customWidth="1" width="1.42578125"/>
    <col min="10253" max="10253" customWidth="1" width="11.42578125"/>
    <col min="10254" max="10254" customWidth="1" width="2"/>
    <col min="10255" max="10255" customWidth="1" width="11.42578125"/>
    <col min="10256" max="10256" customWidth="1" width="2.85546875"/>
    <col min="10257" max="10257" customWidth="1" width="3.1406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2.7109375"/>
    <col min="10470" max="10470" customWidth="1" width="10.5703125"/>
    <col min="10471" max="10471" customWidth="1" width="13.7109375"/>
    <col min="10472" max="10472" customWidth="1" width="16.5703125"/>
    <col min="10473" max="10473" customWidth="1" width="17.7109375"/>
    <col min="10474" max="10474" customWidth="1" width="10.7109375"/>
    <col min="10475" max="10475" customWidth="1" width="10"/>
    <col min="10476" max="10476" customWidth="1" width="2.7109375"/>
    <col min="10477" max="10477" customWidth="1" width="10"/>
    <col min="10478" max="10478" customWidth="1" width="10"/>
    <col min="10479" max="10479" customWidth="1" width="2.42578125"/>
    <col min="10480" max="10480" customWidth="1" width="11.42578125"/>
    <col min="10481" max="10481" customWidth="1" width="33"/>
    <col min="10482" max="10482" customWidth="1" width="5"/>
    <col min="10483" max="10483" customWidth="1" width="12.28515625"/>
    <col min="10484" max="10484" customWidth="1" width="5"/>
    <col min="10485" max="10485" customWidth="1" width="5.140625"/>
    <col min="10486" max="10486" customWidth="1" width="21.5703125"/>
    <col min="10487" max="10487" customWidth="1" width="5.140625"/>
    <col min="10488" max="10488" customWidth="1" width="23.7109375"/>
    <col min="10489" max="10489" customWidth="1" width="5.140625"/>
    <col min="10490" max="10490" customWidth="1" width="29.28515625"/>
    <col min="10491" max="10491" customWidth="1" width="5.140625"/>
    <col min="10492" max="10492" customWidth="1" width="21.140625"/>
    <col min="10493" max="10493" customWidth="1" width="5.140625"/>
    <col min="10494" max="10494" customWidth="1" width="3.7109375"/>
    <col min="10495" max="10495" customWidth="1" width="10.7109375"/>
    <col min="10496" max="10496" customWidth="1" width="2.28515625"/>
    <col min="10497" max="10497" customWidth="1" width="10.28515625"/>
    <col min="10498" max="10498" customWidth="1" width="1.85546875"/>
    <col min="10499" max="10499" customWidth="1" width="11.42578125"/>
    <col min="10500" max="10500" customWidth="1" width="2.28515625"/>
    <col min="10501" max="10501" customWidth="1" width="11.42578125"/>
    <col min="10502" max="10502" customWidth="1" width="3.42578125"/>
    <col min="10503" max="10503" customWidth="1" width="3.42578125"/>
    <col min="10504" max="10504" customWidth="1" width="2.85546875"/>
    <col min="10505" max="10505" customWidth="1" width="11.5703125"/>
    <col min="10506" max="10506" customWidth="1" width="2.140625"/>
    <col min="10507" max="10507" customWidth="1" width="11.42578125"/>
    <col min="10508" max="10508" customWidth="1" width="1.42578125"/>
    <col min="10509" max="10509" customWidth="1" width="11.42578125"/>
    <col min="10510" max="10510" customWidth="1" width="2"/>
    <col min="10511" max="10511" customWidth="1" width="11.42578125"/>
    <col min="10512" max="10512" customWidth="1" width="2.85546875"/>
    <col min="10513" max="10513" customWidth="1" width="3.1406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2.7109375"/>
    <col min="10726" max="10726" customWidth="1" width="10.5703125"/>
    <col min="10727" max="10727" customWidth="1" width="13.7109375"/>
    <col min="10728" max="10728" customWidth="1" width="16.5703125"/>
    <col min="10729" max="10729" customWidth="1" width="17.7109375"/>
    <col min="10730" max="10730" customWidth="1" width="10.7109375"/>
    <col min="10731" max="10731" customWidth="1" width="10"/>
    <col min="10732" max="10732" customWidth="1" width="2.7109375"/>
    <col min="10733" max="10733" customWidth="1" width="10"/>
    <col min="10734" max="10734" customWidth="1" width="10"/>
    <col min="10735" max="10735" customWidth="1" width="2.42578125"/>
    <col min="10736" max="10736" customWidth="1" width="11.42578125"/>
    <col min="10737" max="10737" customWidth="1" width="33"/>
    <col min="10738" max="10738" customWidth="1" width="5"/>
    <col min="10739" max="10739" customWidth="1" width="12.28515625"/>
    <col min="10740" max="10740" customWidth="1" width="5"/>
    <col min="10741" max="10741" customWidth="1" width="5.140625"/>
    <col min="10742" max="10742" customWidth="1" width="21.5703125"/>
    <col min="10743" max="10743" customWidth="1" width="5.140625"/>
    <col min="10744" max="10744" customWidth="1" width="23.7109375"/>
    <col min="10745" max="10745" customWidth="1" width="5.140625"/>
    <col min="10746" max="10746" customWidth="1" width="29.28515625"/>
    <col min="10747" max="10747" customWidth="1" width="5.140625"/>
    <col min="10748" max="10748" customWidth="1" width="21.140625"/>
    <col min="10749" max="10749" customWidth="1" width="5.140625"/>
    <col min="10750" max="10750" customWidth="1" width="3.7109375"/>
    <col min="10751" max="10751" customWidth="1" width="10.7109375"/>
    <col min="10752" max="10752" customWidth="1" width="2.28515625"/>
    <col min="10753" max="10753" customWidth="1" width="10.28515625"/>
    <col min="10754" max="10754" customWidth="1" width="1.85546875"/>
    <col min="10755" max="10755" customWidth="1" width="11.42578125"/>
    <col min="10756" max="10756" customWidth="1" width="2.28515625"/>
    <col min="10757" max="10757" customWidth="1" width="11.42578125"/>
    <col min="10758" max="10758" customWidth="1" width="3.42578125"/>
    <col min="10759" max="10759" customWidth="1" width="3.42578125"/>
    <col min="10760" max="10760" customWidth="1" width="2.85546875"/>
    <col min="10761" max="10761" customWidth="1" width="11.5703125"/>
    <col min="10762" max="10762" customWidth="1" width="2.140625"/>
    <col min="10763" max="10763" customWidth="1" width="11.42578125"/>
    <col min="10764" max="10764" customWidth="1" width="1.42578125"/>
    <col min="10765" max="10765" customWidth="1" width="11.42578125"/>
    <col min="10766" max="10766" customWidth="1" width="2"/>
    <col min="10767" max="10767" customWidth="1" width="11.42578125"/>
    <col min="10768" max="10768" customWidth="1" width="2.85546875"/>
    <col min="10769" max="10769" customWidth="1" width="3.1406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2.7109375"/>
    <col min="10982" max="10982" customWidth="1" width="10.5703125"/>
    <col min="10983" max="10983" customWidth="1" width="13.7109375"/>
    <col min="10984" max="10984" customWidth="1" width="16.5703125"/>
    <col min="10985" max="10985" customWidth="1" width="17.7109375"/>
    <col min="10986" max="10986" customWidth="1" width="10.7109375"/>
    <col min="10987" max="10987" customWidth="1" width="10"/>
    <col min="10988" max="10988" customWidth="1" width="2.7109375"/>
    <col min="10989" max="10989" customWidth="1" width="10"/>
    <col min="10990" max="10990" customWidth="1" width="10"/>
    <col min="10991" max="10991" customWidth="1" width="2.42578125"/>
    <col min="10992" max="10992" customWidth="1" width="11.42578125"/>
    <col min="10993" max="10993" customWidth="1" width="33"/>
    <col min="10994" max="10994" customWidth="1" width="5"/>
    <col min="10995" max="10995" customWidth="1" width="12.28515625"/>
    <col min="10996" max="10996" customWidth="1" width="5"/>
    <col min="10997" max="10997" customWidth="1" width="5.140625"/>
    <col min="10998" max="10998" customWidth="1" width="21.5703125"/>
    <col min="10999" max="10999" customWidth="1" width="5.140625"/>
    <col min="11000" max="11000" customWidth="1" width="23.7109375"/>
    <col min="11001" max="11001" customWidth="1" width="5.140625"/>
    <col min="11002" max="11002" customWidth="1" width="29.28515625"/>
    <col min="11003" max="11003" customWidth="1" width="5.140625"/>
    <col min="11004" max="11004" customWidth="1" width="21.140625"/>
    <col min="11005" max="11005" customWidth="1" width="5.140625"/>
    <col min="11006" max="11006" customWidth="1" width="3.7109375"/>
    <col min="11007" max="11007" customWidth="1" width="10.7109375"/>
    <col min="11008" max="11008" customWidth="1" width="2.28515625"/>
    <col min="11009" max="11009" customWidth="1" width="10.28515625"/>
    <col min="11010" max="11010" customWidth="1" width="1.85546875"/>
    <col min="11011" max="11011" customWidth="1" width="11.42578125"/>
    <col min="11012" max="11012" customWidth="1" width="2.28515625"/>
    <col min="11013" max="11013" customWidth="1" width="11.42578125"/>
    <col min="11014" max="11014" customWidth="1" width="3.42578125"/>
    <col min="11015" max="11015" customWidth="1" width="3.42578125"/>
    <col min="11016" max="11016" customWidth="1" width="2.85546875"/>
    <col min="11017" max="11017" customWidth="1" width="11.5703125"/>
    <col min="11018" max="11018" customWidth="1" width="2.140625"/>
    <col min="11019" max="11019" customWidth="1" width="11.42578125"/>
    <col min="11020" max="11020" customWidth="1" width="1.42578125"/>
    <col min="11021" max="11021" customWidth="1" width="11.42578125"/>
    <col min="11022" max="11022" customWidth="1" width="2"/>
    <col min="11023" max="11023" customWidth="1" width="11.42578125"/>
    <col min="11024" max="11024" customWidth="1" width="2.85546875"/>
    <col min="11025" max="11025" customWidth="1" width="3.1406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2.7109375"/>
    <col min="11238" max="11238" customWidth="1" width="10.5703125"/>
    <col min="11239" max="11239" customWidth="1" width="13.7109375"/>
    <col min="11240" max="11240" customWidth="1" width="16.5703125"/>
    <col min="11241" max="11241" customWidth="1" width="17.7109375"/>
    <col min="11242" max="11242" customWidth="1" width="10.7109375"/>
    <col min="11243" max="11243" customWidth="1" width="10"/>
    <col min="11244" max="11244" customWidth="1" width="2.7109375"/>
    <col min="11245" max="11245" customWidth="1" width="10"/>
    <col min="11246" max="11246" customWidth="1" width="10"/>
    <col min="11247" max="11247" customWidth="1" width="2.42578125"/>
    <col min="11248" max="11248" customWidth="1" width="11.42578125"/>
    <col min="11249" max="11249" customWidth="1" width="33"/>
    <col min="11250" max="11250" customWidth="1" width="5"/>
    <col min="11251" max="11251" customWidth="1" width="12.28515625"/>
    <col min="11252" max="11252" customWidth="1" width="5"/>
    <col min="11253" max="11253" customWidth="1" width="5.140625"/>
    <col min="11254" max="11254" customWidth="1" width="21.5703125"/>
    <col min="11255" max="11255" customWidth="1" width="5.140625"/>
    <col min="11256" max="11256" customWidth="1" width="23.7109375"/>
    <col min="11257" max="11257" customWidth="1" width="5.140625"/>
    <col min="11258" max="11258" customWidth="1" width="29.28515625"/>
    <col min="11259" max="11259" customWidth="1" width="5.140625"/>
    <col min="11260" max="11260" customWidth="1" width="21.140625"/>
    <col min="11261" max="11261" customWidth="1" width="5.140625"/>
    <col min="11262" max="11262" customWidth="1" width="3.7109375"/>
    <col min="11263" max="11263" customWidth="1" width="10.7109375"/>
    <col min="11264" max="11264" customWidth="1" width="2.28515625"/>
    <col min="11265" max="11265" customWidth="1" width="10.28515625"/>
    <col min="11266" max="11266" customWidth="1" width="1.85546875"/>
    <col min="11267" max="11267" customWidth="1" width="11.42578125"/>
    <col min="11268" max="11268" customWidth="1" width="2.28515625"/>
    <col min="11269" max="11269" customWidth="1" width="11.42578125"/>
    <col min="11270" max="11270" customWidth="1" width="3.42578125"/>
    <col min="11271" max="11271" customWidth="1" width="3.42578125"/>
    <col min="11272" max="11272" customWidth="1" width="2.85546875"/>
    <col min="11273" max="11273" customWidth="1" width="11.5703125"/>
    <col min="11274" max="11274" customWidth="1" width="2.140625"/>
    <col min="11275" max="11275" customWidth="1" width="11.42578125"/>
    <col min="11276" max="11276" customWidth="1" width="1.42578125"/>
    <col min="11277" max="11277" customWidth="1" width="11.42578125"/>
    <col min="11278" max="11278" customWidth="1" width="2"/>
    <col min="11279" max="11279" customWidth="1" width="11.42578125"/>
    <col min="11280" max="11280" customWidth="1" width="2.85546875"/>
    <col min="11281" max="11281" customWidth="1" width="3.1406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2.7109375"/>
    <col min="11494" max="11494" customWidth="1" width="10.5703125"/>
    <col min="11495" max="11495" customWidth="1" width="13.7109375"/>
    <col min="11496" max="11496" customWidth="1" width="16.5703125"/>
    <col min="11497" max="11497" customWidth="1" width="17.7109375"/>
    <col min="11498" max="11498" customWidth="1" width="10.7109375"/>
    <col min="11499" max="11499" customWidth="1" width="10"/>
    <col min="11500" max="11500" customWidth="1" width="2.7109375"/>
    <col min="11501" max="11501" customWidth="1" width="10"/>
    <col min="11502" max="11502" customWidth="1" width="10"/>
    <col min="11503" max="11503" customWidth="1" width="2.42578125"/>
    <col min="11504" max="11504" customWidth="1" width="11.42578125"/>
    <col min="11505" max="11505" customWidth="1" width="33"/>
    <col min="11506" max="11506" customWidth="1" width="5"/>
    <col min="11507" max="11507" customWidth="1" width="12.28515625"/>
    <col min="11508" max="11508" customWidth="1" width="5"/>
    <col min="11509" max="11509" customWidth="1" width="5.140625"/>
    <col min="11510" max="11510" customWidth="1" width="21.5703125"/>
    <col min="11511" max="11511" customWidth="1" width="5.140625"/>
    <col min="11512" max="11512" customWidth="1" width="23.7109375"/>
    <col min="11513" max="11513" customWidth="1" width="5.140625"/>
    <col min="11514" max="11514" customWidth="1" width="29.28515625"/>
    <col min="11515" max="11515" customWidth="1" width="5.140625"/>
    <col min="11516" max="11516" customWidth="1" width="21.140625"/>
    <col min="11517" max="11517" customWidth="1" width="5.140625"/>
    <col min="11518" max="11518" customWidth="1" width="3.7109375"/>
    <col min="11519" max="11519" customWidth="1" width="10.7109375"/>
    <col min="11520" max="11520" customWidth="1" width="2.28515625"/>
    <col min="11521" max="11521" customWidth="1" width="10.28515625"/>
    <col min="11522" max="11522" customWidth="1" width="1.85546875"/>
    <col min="11523" max="11523" customWidth="1" width="11.42578125"/>
    <col min="11524" max="11524" customWidth="1" width="2.28515625"/>
    <col min="11525" max="11525" customWidth="1" width="11.42578125"/>
    <col min="11526" max="11526" customWidth="1" width="3.42578125"/>
    <col min="11527" max="11527" customWidth="1" width="3.42578125"/>
    <col min="11528" max="11528" customWidth="1" width="2.85546875"/>
    <col min="11529" max="11529" customWidth="1" width="11.5703125"/>
    <col min="11530" max="11530" customWidth="1" width="2.140625"/>
    <col min="11531" max="11531" customWidth="1" width="11.42578125"/>
    <col min="11532" max="11532" customWidth="1" width="1.42578125"/>
    <col min="11533" max="11533" customWidth="1" width="11.42578125"/>
    <col min="11534" max="11534" customWidth="1" width="2"/>
    <col min="11535" max="11535" customWidth="1" width="11.42578125"/>
    <col min="11536" max="11536" customWidth="1" width="2.85546875"/>
    <col min="11537" max="11537" customWidth="1" width="3.1406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2.7109375"/>
    <col min="11750" max="11750" customWidth="1" width="10.5703125"/>
    <col min="11751" max="11751" customWidth="1" width="13.7109375"/>
    <col min="11752" max="11752" customWidth="1" width="16.5703125"/>
    <col min="11753" max="11753" customWidth="1" width="17.7109375"/>
    <col min="11754" max="11754" customWidth="1" width="10.7109375"/>
    <col min="11755" max="11755" customWidth="1" width="10"/>
    <col min="11756" max="11756" customWidth="1" width="2.7109375"/>
    <col min="11757" max="11757" customWidth="1" width="10"/>
    <col min="11758" max="11758" customWidth="1" width="10"/>
    <col min="11759" max="11759" customWidth="1" width="2.42578125"/>
    <col min="11760" max="11760" customWidth="1" width="11.42578125"/>
    <col min="11761" max="11761" customWidth="1" width="33"/>
    <col min="11762" max="11762" customWidth="1" width="5"/>
    <col min="11763" max="11763" customWidth="1" width="12.28515625"/>
    <col min="11764" max="11764" customWidth="1" width="5"/>
    <col min="11765" max="11765" customWidth="1" width="5.140625"/>
    <col min="11766" max="11766" customWidth="1" width="21.5703125"/>
    <col min="11767" max="11767" customWidth="1" width="5.140625"/>
    <col min="11768" max="11768" customWidth="1" width="23.7109375"/>
    <col min="11769" max="11769" customWidth="1" width="5.140625"/>
    <col min="11770" max="11770" customWidth="1" width="29.28515625"/>
    <col min="11771" max="11771" customWidth="1" width="5.140625"/>
    <col min="11772" max="11772" customWidth="1" width="21.140625"/>
    <col min="11773" max="11773" customWidth="1" width="5.140625"/>
    <col min="11774" max="11774" customWidth="1" width="3.7109375"/>
    <col min="11775" max="11775" customWidth="1" width="10.7109375"/>
    <col min="11776" max="11776" customWidth="1" width="2.28515625"/>
    <col min="11777" max="11777" customWidth="1" width="10.28515625"/>
    <col min="11778" max="11778" customWidth="1" width="1.85546875"/>
    <col min="11779" max="11779" customWidth="1" width="11.42578125"/>
    <col min="11780" max="11780" customWidth="1" width="2.28515625"/>
    <col min="11781" max="11781" customWidth="1" width="11.42578125"/>
    <col min="11782" max="11782" customWidth="1" width="3.42578125"/>
    <col min="11783" max="11783" customWidth="1" width="3.42578125"/>
    <col min="11784" max="11784" customWidth="1" width="2.85546875"/>
    <col min="11785" max="11785" customWidth="1" width="11.5703125"/>
    <col min="11786" max="11786" customWidth="1" width="2.140625"/>
    <col min="11787" max="11787" customWidth="1" width="11.42578125"/>
    <col min="11788" max="11788" customWidth="1" width="1.42578125"/>
    <col min="11789" max="11789" customWidth="1" width="11.42578125"/>
    <col min="11790" max="11790" customWidth="1" width="2"/>
    <col min="11791" max="11791" customWidth="1" width="11.42578125"/>
    <col min="11792" max="11792" customWidth="1" width="2.85546875"/>
    <col min="11793" max="11793" customWidth="1" width="3.1406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2.7109375"/>
    <col min="12006" max="12006" customWidth="1" width="10.5703125"/>
    <col min="12007" max="12007" customWidth="1" width="13.7109375"/>
    <col min="12008" max="12008" customWidth="1" width="16.5703125"/>
    <col min="12009" max="12009" customWidth="1" width="17.7109375"/>
    <col min="12010" max="12010" customWidth="1" width="10.7109375"/>
    <col min="12011" max="12011" customWidth="1" width="10"/>
    <col min="12012" max="12012" customWidth="1" width="2.7109375"/>
    <col min="12013" max="12013" customWidth="1" width="10"/>
    <col min="12014" max="12014" customWidth="1" width="10"/>
    <col min="12015" max="12015" customWidth="1" width="2.42578125"/>
    <col min="12016" max="12016" customWidth="1" width="11.42578125"/>
    <col min="12017" max="12017" customWidth="1" width="33"/>
    <col min="12018" max="12018" customWidth="1" width="5"/>
    <col min="12019" max="12019" customWidth="1" width="12.28515625"/>
    <col min="12020" max="12020" customWidth="1" width="5"/>
    <col min="12021" max="12021" customWidth="1" width="5.140625"/>
    <col min="12022" max="12022" customWidth="1" width="21.5703125"/>
    <col min="12023" max="12023" customWidth="1" width="5.140625"/>
    <col min="12024" max="12024" customWidth="1" width="23.7109375"/>
    <col min="12025" max="12025" customWidth="1" width="5.140625"/>
    <col min="12026" max="12026" customWidth="1" width="29.28515625"/>
    <col min="12027" max="12027" customWidth="1" width="5.140625"/>
    <col min="12028" max="12028" customWidth="1" width="21.140625"/>
    <col min="12029" max="12029" customWidth="1" width="5.140625"/>
    <col min="12030" max="12030" customWidth="1" width="3.7109375"/>
    <col min="12031" max="12031" customWidth="1" width="10.7109375"/>
    <col min="12032" max="12032" customWidth="1" width="2.28515625"/>
    <col min="12033" max="12033" customWidth="1" width="10.28515625"/>
    <col min="12034" max="12034" customWidth="1" width="1.85546875"/>
    <col min="12035" max="12035" customWidth="1" width="11.42578125"/>
    <col min="12036" max="12036" customWidth="1" width="2.28515625"/>
    <col min="12037" max="12037" customWidth="1" width="11.42578125"/>
    <col min="12038" max="12038" customWidth="1" width="3.42578125"/>
    <col min="12039" max="12039" customWidth="1" width="3.42578125"/>
    <col min="12040" max="12040" customWidth="1" width="2.85546875"/>
    <col min="12041" max="12041" customWidth="1" width="11.5703125"/>
    <col min="12042" max="12042" customWidth="1" width="2.140625"/>
    <col min="12043" max="12043" customWidth="1" width="11.42578125"/>
    <col min="12044" max="12044" customWidth="1" width="1.42578125"/>
    <col min="12045" max="12045" customWidth="1" width="11.42578125"/>
    <col min="12046" max="12046" customWidth="1" width="2"/>
    <col min="12047" max="12047" customWidth="1" width="11.42578125"/>
    <col min="12048" max="12048" customWidth="1" width="2.85546875"/>
    <col min="12049" max="12049" customWidth="1" width="3.1406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2.7109375"/>
    <col min="12262" max="12262" customWidth="1" width="10.5703125"/>
    <col min="12263" max="12263" customWidth="1" width="13.7109375"/>
    <col min="12264" max="12264" customWidth="1" width="16.5703125"/>
    <col min="12265" max="12265" customWidth="1" width="17.7109375"/>
    <col min="12266" max="12266" customWidth="1" width="10.7109375"/>
    <col min="12267" max="12267" customWidth="1" width="10"/>
    <col min="12268" max="12268" customWidth="1" width="2.7109375"/>
    <col min="12269" max="12269" customWidth="1" width="10"/>
    <col min="12270" max="12270" customWidth="1" width="10"/>
    <col min="12271" max="12271" customWidth="1" width="2.42578125"/>
    <col min="12272" max="12272" customWidth="1" width="11.42578125"/>
    <col min="12273" max="12273" customWidth="1" width="33"/>
    <col min="12274" max="12274" customWidth="1" width="5"/>
    <col min="12275" max="12275" customWidth="1" width="12.28515625"/>
    <col min="12276" max="12276" customWidth="1" width="5"/>
    <col min="12277" max="12277" customWidth="1" width="5.140625"/>
    <col min="12278" max="12278" customWidth="1" width="21.5703125"/>
    <col min="12279" max="12279" customWidth="1" width="5.140625"/>
    <col min="12280" max="12280" customWidth="1" width="23.7109375"/>
    <col min="12281" max="12281" customWidth="1" width="5.140625"/>
    <col min="12282" max="12282" customWidth="1" width="29.28515625"/>
    <col min="12283" max="12283" customWidth="1" width="5.140625"/>
    <col min="12284" max="12284" customWidth="1" width="21.140625"/>
    <col min="12285" max="12285" customWidth="1" width="5.140625"/>
    <col min="12286" max="12286" customWidth="1" width="3.7109375"/>
    <col min="12287" max="12287" customWidth="1" width="10.7109375"/>
    <col min="12288" max="12288" customWidth="1" width="2.28515625"/>
    <col min="12289" max="12289" customWidth="1" width="10.28515625"/>
    <col min="12290" max="12290" customWidth="1" width="1.85546875"/>
    <col min="12291" max="12291" customWidth="1" width="11.42578125"/>
    <col min="12292" max="12292" customWidth="1" width="2.28515625"/>
    <col min="12293" max="12293" customWidth="1" width="11.42578125"/>
    <col min="12294" max="12294" customWidth="1" width="3.42578125"/>
    <col min="12295" max="12295" customWidth="1" width="3.42578125"/>
    <col min="12296" max="12296" customWidth="1" width="2.85546875"/>
    <col min="12297" max="12297" customWidth="1" width="11.5703125"/>
    <col min="12298" max="12298" customWidth="1" width="2.140625"/>
    <col min="12299" max="12299" customWidth="1" width="11.42578125"/>
    <col min="12300" max="12300" customWidth="1" width="1.42578125"/>
    <col min="12301" max="12301" customWidth="1" width="11.42578125"/>
    <col min="12302" max="12302" customWidth="1" width="2"/>
    <col min="12303" max="12303" customWidth="1" width="11.42578125"/>
    <col min="12304" max="12304" customWidth="1" width="2.85546875"/>
    <col min="12305" max="12305" customWidth="1" width="3.1406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2.7109375"/>
    <col min="12518" max="12518" customWidth="1" width="10.5703125"/>
    <col min="12519" max="12519" customWidth="1" width="13.7109375"/>
    <col min="12520" max="12520" customWidth="1" width="16.5703125"/>
    <col min="12521" max="12521" customWidth="1" width="17.7109375"/>
    <col min="12522" max="12522" customWidth="1" width="10.7109375"/>
    <col min="12523" max="12523" customWidth="1" width="10"/>
    <col min="12524" max="12524" customWidth="1" width="2.7109375"/>
    <col min="12525" max="12525" customWidth="1" width="10"/>
    <col min="12526" max="12526" customWidth="1" width="10"/>
    <col min="12527" max="12527" customWidth="1" width="2.42578125"/>
    <col min="12528" max="12528" customWidth="1" width="11.42578125"/>
    <col min="12529" max="12529" customWidth="1" width="33"/>
    <col min="12530" max="12530" customWidth="1" width="5"/>
    <col min="12531" max="12531" customWidth="1" width="12.28515625"/>
    <col min="12532" max="12532" customWidth="1" width="5"/>
    <col min="12533" max="12533" customWidth="1" width="5.140625"/>
    <col min="12534" max="12534" customWidth="1" width="21.5703125"/>
    <col min="12535" max="12535" customWidth="1" width="5.140625"/>
    <col min="12536" max="12536" customWidth="1" width="23.7109375"/>
    <col min="12537" max="12537" customWidth="1" width="5.140625"/>
    <col min="12538" max="12538" customWidth="1" width="29.28515625"/>
    <col min="12539" max="12539" customWidth="1" width="5.140625"/>
    <col min="12540" max="12540" customWidth="1" width="21.140625"/>
    <col min="12541" max="12541" customWidth="1" width="5.140625"/>
    <col min="12542" max="12542" customWidth="1" width="3.7109375"/>
    <col min="12543" max="12543" customWidth="1" width="10.7109375"/>
    <col min="12544" max="12544" customWidth="1" width="2.28515625"/>
    <col min="12545" max="12545" customWidth="1" width="10.28515625"/>
    <col min="12546" max="12546" customWidth="1" width="1.85546875"/>
    <col min="12547" max="12547" customWidth="1" width="11.42578125"/>
    <col min="12548" max="12548" customWidth="1" width="2.28515625"/>
    <col min="12549" max="12549" customWidth="1" width="11.42578125"/>
    <col min="12550" max="12550" customWidth="1" width="3.42578125"/>
    <col min="12551" max="12551" customWidth="1" width="3.42578125"/>
    <col min="12552" max="12552" customWidth="1" width="2.85546875"/>
    <col min="12553" max="12553" customWidth="1" width="11.5703125"/>
    <col min="12554" max="12554" customWidth="1" width="2.140625"/>
    <col min="12555" max="12555" customWidth="1" width="11.42578125"/>
    <col min="12556" max="12556" customWidth="1" width="1.42578125"/>
    <col min="12557" max="12557" customWidth="1" width="11.42578125"/>
    <col min="12558" max="12558" customWidth="1" width="2"/>
    <col min="12559" max="12559" customWidth="1" width="11.42578125"/>
    <col min="12560" max="12560" customWidth="1" width="2.85546875"/>
    <col min="12561" max="12561" customWidth="1" width="3.1406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2.7109375"/>
    <col min="12774" max="12774" customWidth="1" width="10.5703125"/>
    <col min="12775" max="12775" customWidth="1" width="13.7109375"/>
    <col min="12776" max="12776" customWidth="1" width="16.5703125"/>
    <col min="12777" max="12777" customWidth="1" width="17.7109375"/>
    <col min="12778" max="12778" customWidth="1" width="10.7109375"/>
    <col min="12779" max="12779" customWidth="1" width="10"/>
    <col min="12780" max="12780" customWidth="1" width="2.7109375"/>
    <col min="12781" max="12781" customWidth="1" width="10"/>
    <col min="12782" max="12782" customWidth="1" width="10"/>
    <col min="12783" max="12783" customWidth="1" width="2.42578125"/>
    <col min="12784" max="12784" customWidth="1" width="11.42578125"/>
    <col min="12785" max="12785" customWidth="1" width="33"/>
    <col min="12786" max="12786" customWidth="1" width="5"/>
    <col min="12787" max="12787" customWidth="1" width="12.28515625"/>
    <col min="12788" max="12788" customWidth="1" width="5"/>
    <col min="12789" max="12789" customWidth="1" width="5.140625"/>
    <col min="12790" max="12790" customWidth="1" width="21.5703125"/>
    <col min="12791" max="12791" customWidth="1" width="5.140625"/>
    <col min="12792" max="12792" customWidth="1" width="23.7109375"/>
    <col min="12793" max="12793" customWidth="1" width="5.140625"/>
    <col min="12794" max="12794" customWidth="1" width="29.28515625"/>
    <col min="12795" max="12795" customWidth="1" width="5.140625"/>
    <col min="12796" max="12796" customWidth="1" width="21.140625"/>
    <col min="12797" max="12797" customWidth="1" width="5.140625"/>
    <col min="12798" max="12798" customWidth="1" width="3.7109375"/>
    <col min="12799" max="12799" customWidth="1" width="10.7109375"/>
    <col min="12800" max="12800" customWidth="1" width="2.28515625"/>
    <col min="12801" max="12801" customWidth="1" width="10.28515625"/>
    <col min="12802" max="12802" customWidth="1" width="1.85546875"/>
    <col min="12803" max="12803" customWidth="1" width="11.42578125"/>
    <col min="12804" max="12804" customWidth="1" width="2.28515625"/>
    <col min="12805" max="12805" customWidth="1" width="11.42578125"/>
    <col min="12806" max="12806" customWidth="1" width="3.42578125"/>
    <col min="12807" max="12807" customWidth="1" width="3.42578125"/>
    <col min="12808" max="12808" customWidth="1" width="2.85546875"/>
    <col min="12809" max="12809" customWidth="1" width="11.5703125"/>
    <col min="12810" max="12810" customWidth="1" width="2.140625"/>
    <col min="12811" max="12811" customWidth="1" width="11.42578125"/>
    <col min="12812" max="12812" customWidth="1" width="1.42578125"/>
    <col min="12813" max="12813" customWidth="1" width="11.42578125"/>
    <col min="12814" max="12814" customWidth="1" width="2"/>
    <col min="12815" max="12815" customWidth="1" width="11.42578125"/>
    <col min="12816" max="12816" customWidth="1" width="2.85546875"/>
    <col min="12817" max="12817" customWidth="1" width="3.1406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2.7109375"/>
    <col min="13030" max="13030" customWidth="1" width="10.5703125"/>
    <col min="13031" max="13031" customWidth="1" width="13.7109375"/>
    <col min="13032" max="13032" customWidth="1" width="16.5703125"/>
    <col min="13033" max="13033" customWidth="1" width="17.7109375"/>
    <col min="13034" max="13034" customWidth="1" width="10.7109375"/>
    <col min="13035" max="13035" customWidth="1" width="10"/>
    <col min="13036" max="13036" customWidth="1" width="2.7109375"/>
    <col min="13037" max="13037" customWidth="1" width="10"/>
    <col min="13038" max="13038" customWidth="1" width="10"/>
    <col min="13039" max="13039" customWidth="1" width="2.42578125"/>
    <col min="13040" max="13040" customWidth="1" width="11.42578125"/>
    <col min="13041" max="13041" customWidth="1" width="33"/>
    <col min="13042" max="13042" customWidth="1" width="5"/>
    <col min="13043" max="13043" customWidth="1" width="12.28515625"/>
    <col min="13044" max="13044" customWidth="1" width="5"/>
    <col min="13045" max="13045" customWidth="1" width="5.140625"/>
    <col min="13046" max="13046" customWidth="1" width="21.5703125"/>
    <col min="13047" max="13047" customWidth="1" width="5.140625"/>
    <col min="13048" max="13048" customWidth="1" width="23.7109375"/>
    <col min="13049" max="13049" customWidth="1" width="5.140625"/>
    <col min="13050" max="13050" customWidth="1" width="29.28515625"/>
    <col min="13051" max="13051" customWidth="1" width="5.140625"/>
    <col min="13052" max="13052" customWidth="1" width="21.140625"/>
    <col min="13053" max="13053" customWidth="1" width="5.140625"/>
    <col min="13054" max="13054" customWidth="1" width="3.7109375"/>
    <col min="13055" max="13055" customWidth="1" width="10.7109375"/>
    <col min="13056" max="13056" customWidth="1" width="2.28515625"/>
    <col min="13057" max="13057" customWidth="1" width="10.28515625"/>
    <col min="13058" max="13058" customWidth="1" width="1.85546875"/>
    <col min="13059" max="13059" customWidth="1" width="11.42578125"/>
    <col min="13060" max="13060" customWidth="1" width="2.28515625"/>
    <col min="13061" max="13061" customWidth="1" width="11.42578125"/>
    <col min="13062" max="13062" customWidth="1" width="3.42578125"/>
    <col min="13063" max="13063" customWidth="1" width="3.42578125"/>
    <col min="13064" max="13064" customWidth="1" width="2.85546875"/>
    <col min="13065" max="13065" customWidth="1" width="11.5703125"/>
    <col min="13066" max="13066" customWidth="1" width="2.140625"/>
    <col min="13067" max="13067" customWidth="1" width="11.42578125"/>
    <col min="13068" max="13068" customWidth="1" width="1.42578125"/>
    <col min="13069" max="13069" customWidth="1" width="11.42578125"/>
    <col min="13070" max="13070" customWidth="1" width="2"/>
    <col min="13071" max="13071" customWidth="1" width="11.42578125"/>
    <col min="13072" max="13072" customWidth="1" width="2.85546875"/>
    <col min="13073" max="13073" customWidth="1" width="3.1406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2.7109375"/>
    <col min="13286" max="13286" customWidth="1" width="10.5703125"/>
    <col min="13287" max="13287" customWidth="1" width="13.7109375"/>
    <col min="13288" max="13288" customWidth="1" width="16.5703125"/>
    <col min="13289" max="13289" customWidth="1" width="17.7109375"/>
    <col min="13290" max="13290" customWidth="1" width="10.7109375"/>
    <col min="13291" max="13291" customWidth="1" width="10"/>
    <col min="13292" max="13292" customWidth="1" width="2.7109375"/>
    <col min="13293" max="13293" customWidth="1" width="10"/>
    <col min="13294" max="13294" customWidth="1" width="10"/>
    <col min="13295" max="13295" customWidth="1" width="2.42578125"/>
    <col min="13296" max="13296" customWidth="1" width="11.42578125"/>
    <col min="13297" max="13297" customWidth="1" width="33"/>
    <col min="13298" max="13298" customWidth="1" width="5"/>
    <col min="13299" max="13299" customWidth="1" width="12.28515625"/>
    <col min="13300" max="13300" customWidth="1" width="5"/>
    <col min="13301" max="13301" customWidth="1" width="5.140625"/>
    <col min="13302" max="13302" customWidth="1" width="21.5703125"/>
    <col min="13303" max="13303" customWidth="1" width="5.140625"/>
    <col min="13304" max="13304" customWidth="1" width="23.7109375"/>
    <col min="13305" max="13305" customWidth="1" width="5.140625"/>
    <col min="13306" max="13306" customWidth="1" width="29.28515625"/>
    <col min="13307" max="13307" customWidth="1" width="5.140625"/>
    <col min="13308" max="13308" customWidth="1" width="21.140625"/>
    <col min="13309" max="13309" customWidth="1" width="5.140625"/>
    <col min="13310" max="13310" customWidth="1" width="3.7109375"/>
    <col min="13311" max="13311" customWidth="1" width="10.7109375"/>
    <col min="13312" max="13312" customWidth="1" width="2.28515625"/>
    <col min="13313" max="13313" customWidth="1" width="10.28515625"/>
    <col min="13314" max="13314" customWidth="1" width="1.85546875"/>
    <col min="13315" max="13315" customWidth="1" width="11.42578125"/>
    <col min="13316" max="13316" customWidth="1" width="2.28515625"/>
    <col min="13317" max="13317" customWidth="1" width="11.42578125"/>
    <col min="13318" max="13318" customWidth="1" width="3.42578125"/>
    <col min="13319" max="13319" customWidth="1" width="3.42578125"/>
    <col min="13320" max="13320" customWidth="1" width="2.85546875"/>
    <col min="13321" max="13321" customWidth="1" width="11.5703125"/>
    <col min="13322" max="13322" customWidth="1" width="2.140625"/>
    <col min="13323" max="13323" customWidth="1" width="11.42578125"/>
    <col min="13324" max="13324" customWidth="1" width="1.42578125"/>
    <col min="13325" max="13325" customWidth="1" width="11.42578125"/>
    <col min="13326" max="13326" customWidth="1" width="2"/>
    <col min="13327" max="13327" customWidth="1" width="11.42578125"/>
    <col min="13328" max="13328" customWidth="1" width="2.85546875"/>
    <col min="13329" max="13329" customWidth="1" width="3.1406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2.7109375"/>
    <col min="13542" max="13542" customWidth="1" width="10.5703125"/>
    <col min="13543" max="13543" customWidth="1" width="13.7109375"/>
    <col min="13544" max="13544" customWidth="1" width="16.5703125"/>
    <col min="13545" max="13545" customWidth="1" width="17.7109375"/>
    <col min="13546" max="13546" customWidth="1" width="10.7109375"/>
    <col min="13547" max="13547" customWidth="1" width="10"/>
    <col min="13548" max="13548" customWidth="1" width="2.7109375"/>
    <col min="13549" max="13549" customWidth="1" width="10"/>
    <col min="13550" max="13550" customWidth="1" width="10"/>
    <col min="13551" max="13551" customWidth="1" width="2.42578125"/>
    <col min="13552" max="13552" customWidth="1" width="11.42578125"/>
    <col min="13553" max="13553" customWidth="1" width="33"/>
    <col min="13554" max="13554" customWidth="1" width="5"/>
    <col min="13555" max="13555" customWidth="1" width="12.28515625"/>
    <col min="13556" max="13556" customWidth="1" width="5"/>
    <col min="13557" max="13557" customWidth="1" width="5.140625"/>
    <col min="13558" max="13558" customWidth="1" width="21.5703125"/>
    <col min="13559" max="13559" customWidth="1" width="5.140625"/>
    <col min="13560" max="13560" customWidth="1" width="23.7109375"/>
    <col min="13561" max="13561" customWidth="1" width="5.140625"/>
    <col min="13562" max="13562" customWidth="1" width="29.28515625"/>
    <col min="13563" max="13563" customWidth="1" width="5.140625"/>
    <col min="13564" max="13564" customWidth="1" width="21.140625"/>
    <col min="13565" max="13565" customWidth="1" width="5.140625"/>
    <col min="13566" max="13566" customWidth="1" width="3.7109375"/>
    <col min="13567" max="13567" customWidth="1" width="10.7109375"/>
    <col min="13568" max="13568" customWidth="1" width="2.28515625"/>
    <col min="13569" max="13569" customWidth="1" width="10.28515625"/>
    <col min="13570" max="13570" customWidth="1" width="1.85546875"/>
    <col min="13571" max="13571" customWidth="1" width="11.42578125"/>
    <col min="13572" max="13572" customWidth="1" width="2.28515625"/>
    <col min="13573" max="13573" customWidth="1" width="11.42578125"/>
    <col min="13574" max="13574" customWidth="1" width="3.42578125"/>
    <col min="13575" max="13575" customWidth="1" width="3.42578125"/>
    <col min="13576" max="13576" customWidth="1" width="2.85546875"/>
    <col min="13577" max="13577" customWidth="1" width="11.5703125"/>
    <col min="13578" max="13578" customWidth="1" width="2.140625"/>
    <col min="13579" max="13579" customWidth="1" width="11.42578125"/>
    <col min="13580" max="13580" customWidth="1" width="1.42578125"/>
    <col min="13581" max="13581" customWidth="1" width="11.42578125"/>
    <col min="13582" max="13582" customWidth="1" width="2"/>
    <col min="13583" max="13583" customWidth="1" width="11.42578125"/>
    <col min="13584" max="13584" customWidth="1" width="2.85546875"/>
    <col min="13585" max="13585" customWidth="1" width="3.1406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2.7109375"/>
    <col min="13798" max="13798" customWidth="1" width="10.5703125"/>
    <col min="13799" max="13799" customWidth="1" width="13.7109375"/>
    <col min="13800" max="13800" customWidth="1" width="16.5703125"/>
    <col min="13801" max="13801" customWidth="1" width="17.7109375"/>
    <col min="13802" max="13802" customWidth="1" width="10.7109375"/>
    <col min="13803" max="13803" customWidth="1" width="10"/>
    <col min="13804" max="13804" customWidth="1" width="2.7109375"/>
    <col min="13805" max="13805" customWidth="1" width="10"/>
    <col min="13806" max="13806" customWidth="1" width="10"/>
    <col min="13807" max="13807" customWidth="1" width="2.42578125"/>
    <col min="13808" max="13808" customWidth="1" width="11.42578125"/>
    <col min="13809" max="13809" customWidth="1" width="33"/>
    <col min="13810" max="13810" customWidth="1" width="5"/>
    <col min="13811" max="13811" customWidth="1" width="12.28515625"/>
    <col min="13812" max="13812" customWidth="1" width="5"/>
    <col min="13813" max="13813" customWidth="1" width="5.140625"/>
    <col min="13814" max="13814" customWidth="1" width="21.5703125"/>
    <col min="13815" max="13815" customWidth="1" width="5.140625"/>
    <col min="13816" max="13816" customWidth="1" width="23.7109375"/>
    <col min="13817" max="13817" customWidth="1" width="5.140625"/>
    <col min="13818" max="13818" customWidth="1" width="29.28515625"/>
    <col min="13819" max="13819" customWidth="1" width="5.140625"/>
    <col min="13820" max="13820" customWidth="1" width="21.140625"/>
    <col min="13821" max="13821" customWidth="1" width="5.140625"/>
    <col min="13822" max="13822" customWidth="1" width="3.7109375"/>
    <col min="13823" max="13823" customWidth="1" width="10.7109375"/>
    <col min="13824" max="13824" customWidth="1" width="2.28515625"/>
    <col min="13825" max="13825" customWidth="1" width="10.28515625"/>
    <col min="13826" max="13826" customWidth="1" width="1.85546875"/>
    <col min="13827" max="13827" customWidth="1" width="11.42578125"/>
    <col min="13828" max="13828" customWidth="1" width="2.28515625"/>
    <col min="13829" max="13829" customWidth="1" width="11.42578125"/>
    <col min="13830" max="13830" customWidth="1" width="3.42578125"/>
    <col min="13831" max="13831" customWidth="1" width="3.42578125"/>
    <col min="13832" max="13832" customWidth="1" width="2.85546875"/>
    <col min="13833" max="13833" customWidth="1" width="11.5703125"/>
    <col min="13834" max="13834" customWidth="1" width="2.140625"/>
    <col min="13835" max="13835" customWidth="1" width="11.42578125"/>
    <col min="13836" max="13836" customWidth="1" width="1.42578125"/>
    <col min="13837" max="13837" customWidth="1" width="11.42578125"/>
    <col min="13838" max="13838" customWidth="1" width="2"/>
    <col min="13839" max="13839" customWidth="1" width="11.42578125"/>
    <col min="13840" max="13840" customWidth="1" width="2.85546875"/>
    <col min="13841" max="13841" customWidth="1" width="3.1406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2.7109375"/>
    <col min="14054" max="14054" customWidth="1" width="10.5703125"/>
    <col min="14055" max="14055" customWidth="1" width="13.7109375"/>
    <col min="14056" max="14056" customWidth="1" width="16.5703125"/>
    <col min="14057" max="14057" customWidth="1" width="17.7109375"/>
    <col min="14058" max="14058" customWidth="1" width="10.7109375"/>
    <col min="14059" max="14059" customWidth="1" width="10"/>
    <col min="14060" max="14060" customWidth="1" width="2.7109375"/>
    <col min="14061" max="14061" customWidth="1" width="10"/>
    <col min="14062" max="14062" customWidth="1" width="10"/>
    <col min="14063" max="14063" customWidth="1" width="2.42578125"/>
    <col min="14064" max="14064" customWidth="1" width="11.42578125"/>
    <col min="14065" max="14065" customWidth="1" width="33"/>
    <col min="14066" max="14066" customWidth="1" width="5"/>
    <col min="14067" max="14067" customWidth="1" width="12.28515625"/>
    <col min="14068" max="14068" customWidth="1" width="5"/>
    <col min="14069" max="14069" customWidth="1" width="5.140625"/>
    <col min="14070" max="14070" customWidth="1" width="21.5703125"/>
    <col min="14071" max="14071" customWidth="1" width="5.140625"/>
    <col min="14072" max="14072" customWidth="1" width="23.7109375"/>
    <col min="14073" max="14073" customWidth="1" width="5.140625"/>
    <col min="14074" max="14074" customWidth="1" width="29.28515625"/>
    <col min="14075" max="14075" customWidth="1" width="5.140625"/>
    <col min="14076" max="14076" customWidth="1" width="21.140625"/>
    <col min="14077" max="14077" customWidth="1" width="5.140625"/>
    <col min="14078" max="14078" customWidth="1" width="3.7109375"/>
    <col min="14079" max="14079" customWidth="1" width="10.7109375"/>
    <col min="14080" max="14080" customWidth="1" width="2.28515625"/>
    <col min="14081" max="14081" customWidth="1" width="10.28515625"/>
    <col min="14082" max="14082" customWidth="1" width="1.85546875"/>
    <col min="14083" max="14083" customWidth="1" width="11.42578125"/>
    <col min="14084" max="14084" customWidth="1" width="2.28515625"/>
    <col min="14085" max="14085" customWidth="1" width="11.42578125"/>
    <col min="14086" max="14086" customWidth="1" width="3.42578125"/>
    <col min="14087" max="14087" customWidth="1" width="3.42578125"/>
    <col min="14088" max="14088" customWidth="1" width="2.85546875"/>
    <col min="14089" max="14089" customWidth="1" width="11.5703125"/>
    <col min="14090" max="14090" customWidth="1" width="2.140625"/>
    <col min="14091" max="14091" customWidth="1" width="11.42578125"/>
    <col min="14092" max="14092" customWidth="1" width="1.42578125"/>
    <col min="14093" max="14093" customWidth="1" width="11.42578125"/>
    <col min="14094" max="14094" customWidth="1" width="2"/>
    <col min="14095" max="14095" customWidth="1" width="11.42578125"/>
    <col min="14096" max="14096" customWidth="1" width="2.85546875"/>
    <col min="14097" max="14097" customWidth="1" width="3.1406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2.7109375"/>
    <col min="14310" max="14310" customWidth="1" width="10.5703125"/>
    <col min="14311" max="14311" customWidth="1" width="13.7109375"/>
    <col min="14312" max="14312" customWidth="1" width="16.5703125"/>
    <col min="14313" max="14313" customWidth="1" width="17.7109375"/>
    <col min="14314" max="14314" customWidth="1" width="10.7109375"/>
    <col min="14315" max="14315" customWidth="1" width="10"/>
    <col min="14316" max="14316" customWidth="1" width="2.7109375"/>
    <col min="14317" max="14317" customWidth="1" width="10"/>
    <col min="14318" max="14318" customWidth="1" width="10"/>
    <col min="14319" max="14319" customWidth="1" width="2.42578125"/>
    <col min="14320" max="14320" customWidth="1" width="11.42578125"/>
    <col min="14321" max="14321" customWidth="1" width="33"/>
    <col min="14322" max="14322" customWidth="1" width="5"/>
    <col min="14323" max="14323" customWidth="1" width="12.28515625"/>
    <col min="14324" max="14324" customWidth="1" width="5"/>
    <col min="14325" max="14325" customWidth="1" width="5.140625"/>
    <col min="14326" max="14326" customWidth="1" width="21.5703125"/>
    <col min="14327" max="14327" customWidth="1" width="5.140625"/>
    <col min="14328" max="14328" customWidth="1" width="23.7109375"/>
    <col min="14329" max="14329" customWidth="1" width="5.140625"/>
    <col min="14330" max="14330" customWidth="1" width="29.28515625"/>
    <col min="14331" max="14331" customWidth="1" width="5.140625"/>
    <col min="14332" max="14332" customWidth="1" width="21.140625"/>
    <col min="14333" max="14333" customWidth="1" width="5.140625"/>
    <col min="14334" max="14334" customWidth="1" width="3.7109375"/>
    <col min="14335" max="14335" customWidth="1" width="10.7109375"/>
    <col min="14336" max="14336" customWidth="1" width="2.28515625"/>
    <col min="14337" max="14337" customWidth="1" width="10.28515625"/>
    <col min="14338" max="14338" customWidth="1" width="1.85546875"/>
    <col min="14339" max="14339" customWidth="1" width="11.42578125"/>
    <col min="14340" max="14340" customWidth="1" width="2.28515625"/>
    <col min="14341" max="14341" customWidth="1" width="11.42578125"/>
    <col min="14342" max="14342" customWidth="1" width="3.42578125"/>
    <col min="14343" max="14343" customWidth="1" width="3.42578125"/>
    <col min="14344" max="14344" customWidth="1" width="2.85546875"/>
    <col min="14345" max="14345" customWidth="1" width="11.5703125"/>
    <col min="14346" max="14346" customWidth="1" width="2.140625"/>
    <col min="14347" max="14347" customWidth="1" width="11.42578125"/>
    <col min="14348" max="14348" customWidth="1" width="1.42578125"/>
    <col min="14349" max="14349" customWidth="1" width="11.42578125"/>
    <col min="14350" max="14350" customWidth="1" width="2"/>
    <col min="14351" max="14351" customWidth="1" width="11.42578125"/>
    <col min="14352" max="14352" customWidth="1" width="2.85546875"/>
    <col min="14353" max="14353" customWidth="1" width="3.1406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2.7109375"/>
    <col min="14566" max="14566" customWidth="1" width="10.5703125"/>
    <col min="14567" max="14567" customWidth="1" width="13.7109375"/>
    <col min="14568" max="14568" customWidth="1" width="16.5703125"/>
    <col min="14569" max="14569" customWidth="1" width="17.7109375"/>
    <col min="14570" max="14570" customWidth="1" width="10.7109375"/>
    <col min="14571" max="14571" customWidth="1" width="10"/>
    <col min="14572" max="14572" customWidth="1" width="2.7109375"/>
    <col min="14573" max="14573" customWidth="1" width="10"/>
    <col min="14574" max="14574" customWidth="1" width="10"/>
    <col min="14575" max="14575" customWidth="1" width="2.42578125"/>
    <col min="14576" max="14576" customWidth="1" width="11.42578125"/>
    <col min="14577" max="14577" customWidth="1" width="33"/>
    <col min="14578" max="14578" customWidth="1" width="5"/>
    <col min="14579" max="14579" customWidth="1" width="12.28515625"/>
    <col min="14580" max="14580" customWidth="1" width="5"/>
    <col min="14581" max="14581" customWidth="1" width="5.140625"/>
    <col min="14582" max="14582" customWidth="1" width="21.5703125"/>
    <col min="14583" max="14583" customWidth="1" width="5.140625"/>
    <col min="14584" max="14584" customWidth="1" width="23.7109375"/>
    <col min="14585" max="14585" customWidth="1" width="5.140625"/>
    <col min="14586" max="14586" customWidth="1" width="29.28515625"/>
    <col min="14587" max="14587" customWidth="1" width="5.140625"/>
    <col min="14588" max="14588" customWidth="1" width="21.140625"/>
    <col min="14589" max="14589" customWidth="1" width="5.140625"/>
    <col min="14590" max="14590" customWidth="1" width="3.7109375"/>
    <col min="14591" max="14591" customWidth="1" width="10.7109375"/>
    <col min="14592" max="14592" customWidth="1" width="2.28515625"/>
    <col min="14593" max="14593" customWidth="1" width="10.28515625"/>
    <col min="14594" max="14594" customWidth="1" width="1.85546875"/>
    <col min="14595" max="14595" customWidth="1" width="11.42578125"/>
    <col min="14596" max="14596" customWidth="1" width="2.28515625"/>
    <col min="14597" max="14597" customWidth="1" width="11.42578125"/>
    <col min="14598" max="14598" customWidth="1" width="3.42578125"/>
    <col min="14599" max="14599" customWidth="1" width="3.42578125"/>
    <col min="14600" max="14600" customWidth="1" width="2.85546875"/>
    <col min="14601" max="14601" customWidth="1" width="11.5703125"/>
    <col min="14602" max="14602" customWidth="1" width="2.140625"/>
    <col min="14603" max="14603" customWidth="1" width="11.42578125"/>
    <col min="14604" max="14604" customWidth="1" width="1.42578125"/>
    <col min="14605" max="14605" customWidth="1" width="11.42578125"/>
    <col min="14606" max="14606" customWidth="1" width="2"/>
    <col min="14607" max="14607" customWidth="1" width="11.42578125"/>
    <col min="14608" max="14608" customWidth="1" width="2.85546875"/>
    <col min="14609" max="14609" customWidth="1" width="3.1406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2.7109375"/>
    <col min="14822" max="14822" customWidth="1" width="10.5703125"/>
    <col min="14823" max="14823" customWidth="1" width="13.7109375"/>
    <col min="14824" max="14824" customWidth="1" width="16.5703125"/>
    <col min="14825" max="14825" customWidth="1" width="17.7109375"/>
    <col min="14826" max="14826" customWidth="1" width="10.7109375"/>
    <col min="14827" max="14827" customWidth="1" width="10"/>
    <col min="14828" max="14828" customWidth="1" width="2.7109375"/>
    <col min="14829" max="14829" customWidth="1" width="10"/>
    <col min="14830" max="14830" customWidth="1" width="10"/>
    <col min="14831" max="14831" customWidth="1" width="2.42578125"/>
    <col min="14832" max="14832" customWidth="1" width="11.42578125"/>
    <col min="14833" max="14833" customWidth="1" width="33"/>
    <col min="14834" max="14834" customWidth="1" width="5"/>
    <col min="14835" max="14835" customWidth="1" width="12.28515625"/>
    <col min="14836" max="14836" customWidth="1" width="5"/>
    <col min="14837" max="14837" customWidth="1" width="5.140625"/>
    <col min="14838" max="14838" customWidth="1" width="21.5703125"/>
    <col min="14839" max="14839" customWidth="1" width="5.140625"/>
    <col min="14840" max="14840" customWidth="1" width="23.7109375"/>
    <col min="14841" max="14841" customWidth="1" width="5.140625"/>
    <col min="14842" max="14842" customWidth="1" width="29.28515625"/>
    <col min="14843" max="14843" customWidth="1" width="5.140625"/>
    <col min="14844" max="14844" customWidth="1" width="21.140625"/>
    <col min="14845" max="14845" customWidth="1" width="5.140625"/>
    <col min="14846" max="14846" customWidth="1" width="3.7109375"/>
    <col min="14847" max="14847" customWidth="1" width="10.7109375"/>
    <col min="14848" max="14848" customWidth="1" width="2.28515625"/>
    <col min="14849" max="14849" customWidth="1" width="10.28515625"/>
    <col min="14850" max="14850" customWidth="1" width="1.85546875"/>
    <col min="14851" max="14851" customWidth="1" width="11.42578125"/>
    <col min="14852" max="14852" customWidth="1" width="2.28515625"/>
    <col min="14853" max="14853" customWidth="1" width="11.42578125"/>
    <col min="14854" max="14854" customWidth="1" width="3.42578125"/>
    <col min="14855" max="14855" customWidth="1" width="3.42578125"/>
    <col min="14856" max="14856" customWidth="1" width="2.85546875"/>
    <col min="14857" max="14857" customWidth="1" width="11.5703125"/>
    <col min="14858" max="14858" customWidth="1" width="2.140625"/>
    <col min="14859" max="14859" customWidth="1" width="11.42578125"/>
    <col min="14860" max="14860" customWidth="1" width="1.42578125"/>
    <col min="14861" max="14861" customWidth="1" width="11.42578125"/>
    <col min="14862" max="14862" customWidth="1" width="2"/>
    <col min="14863" max="14863" customWidth="1" width="11.42578125"/>
    <col min="14864" max="14864" customWidth="1" width="2.85546875"/>
    <col min="14865" max="14865" customWidth="1" width="3.1406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2.7109375"/>
    <col min="15078" max="15078" customWidth="1" width="10.5703125"/>
    <col min="15079" max="15079" customWidth="1" width="13.7109375"/>
    <col min="15080" max="15080" customWidth="1" width="16.5703125"/>
    <col min="15081" max="15081" customWidth="1" width="17.7109375"/>
    <col min="15082" max="15082" customWidth="1" width="10.7109375"/>
    <col min="15083" max="15083" customWidth="1" width="10"/>
    <col min="15084" max="15084" customWidth="1" width="2.7109375"/>
    <col min="15085" max="15085" customWidth="1" width="10"/>
    <col min="15086" max="15086" customWidth="1" width="10"/>
    <col min="15087" max="15087" customWidth="1" width="2.42578125"/>
    <col min="15088" max="15088" customWidth="1" width="11.42578125"/>
    <col min="15089" max="15089" customWidth="1" width="33"/>
    <col min="15090" max="15090" customWidth="1" width="5"/>
    <col min="15091" max="15091" customWidth="1" width="12.28515625"/>
    <col min="15092" max="15092" customWidth="1" width="5"/>
    <col min="15093" max="15093" customWidth="1" width="5.140625"/>
    <col min="15094" max="15094" customWidth="1" width="21.5703125"/>
    <col min="15095" max="15095" customWidth="1" width="5.140625"/>
    <col min="15096" max="15096" customWidth="1" width="23.7109375"/>
    <col min="15097" max="15097" customWidth="1" width="5.140625"/>
    <col min="15098" max="15098" customWidth="1" width="29.28515625"/>
    <col min="15099" max="15099" customWidth="1" width="5.140625"/>
    <col min="15100" max="15100" customWidth="1" width="21.140625"/>
    <col min="15101" max="15101" customWidth="1" width="5.140625"/>
    <col min="15102" max="15102" customWidth="1" width="3.7109375"/>
    <col min="15103" max="15103" customWidth="1" width="10.7109375"/>
    <col min="15104" max="15104" customWidth="1" width="2.28515625"/>
    <col min="15105" max="15105" customWidth="1" width="10.28515625"/>
    <col min="15106" max="15106" customWidth="1" width="1.85546875"/>
    <col min="15107" max="15107" customWidth="1" width="11.42578125"/>
    <col min="15108" max="15108" customWidth="1" width="2.28515625"/>
    <col min="15109" max="15109" customWidth="1" width="11.42578125"/>
    <col min="15110" max="15110" customWidth="1" width="3.42578125"/>
    <col min="15111" max="15111" customWidth="1" width="3.42578125"/>
    <col min="15112" max="15112" customWidth="1" width="2.85546875"/>
    <col min="15113" max="15113" customWidth="1" width="11.5703125"/>
    <col min="15114" max="15114" customWidth="1" width="2.140625"/>
    <col min="15115" max="15115" customWidth="1" width="11.42578125"/>
    <col min="15116" max="15116" customWidth="1" width="1.42578125"/>
    <col min="15117" max="15117" customWidth="1" width="11.42578125"/>
    <col min="15118" max="15118" customWidth="1" width="2"/>
    <col min="15119" max="15119" customWidth="1" width="11.42578125"/>
    <col min="15120" max="15120" customWidth="1" width="2.85546875"/>
    <col min="15121" max="15121" customWidth="1" width="3.1406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2.7109375"/>
    <col min="15334" max="15334" customWidth="1" width="10.5703125"/>
    <col min="15335" max="15335" customWidth="1" width="13.7109375"/>
    <col min="15336" max="15336" customWidth="1" width="16.5703125"/>
    <col min="15337" max="15337" customWidth="1" width="17.7109375"/>
    <col min="15338" max="15338" customWidth="1" width="10.7109375"/>
    <col min="15339" max="15339" customWidth="1" width="10"/>
    <col min="15340" max="15340" customWidth="1" width="2.7109375"/>
    <col min="15341" max="15341" customWidth="1" width="10"/>
    <col min="15342" max="15342" customWidth="1" width="10"/>
    <col min="15343" max="15343" customWidth="1" width="2.42578125"/>
    <col min="15344" max="15344" customWidth="1" width="11.42578125"/>
    <col min="15345" max="15345" customWidth="1" width="33"/>
    <col min="15346" max="15346" customWidth="1" width="5"/>
    <col min="15347" max="15347" customWidth="1" width="12.28515625"/>
    <col min="15348" max="15348" customWidth="1" width="5"/>
    <col min="15349" max="15349" customWidth="1" width="5.140625"/>
    <col min="15350" max="15350" customWidth="1" width="21.5703125"/>
    <col min="15351" max="15351" customWidth="1" width="5.140625"/>
    <col min="15352" max="15352" customWidth="1" width="23.7109375"/>
    <col min="15353" max="15353" customWidth="1" width="5.140625"/>
    <col min="15354" max="15354" customWidth="1" width="29.28515625"/>
    <col min="15355" max="15355" customWidth="1" width="5.140625"/>
    <col min="15356" max="15356" customWidth="1" width="21.140625"/>
    <col min="15357" max="15357" customWidth="1" width="5.140625"/>
    <col min="15358" max="15358" customWidth="1" width="3.7109375"/>
    <col min="15359" max="15359" customWidth="1" width="10.7109375"/>
    <col min="15360" max="15360" customWidth="1" width="2.28515625"/>
    <col min="15361" max="15361" customWidth="1" width="10.28515625"/>
    <col min="15362" max="15362" customWidth="1" width="1.85546875"/>
    <col min="15363" max="15363" customWidth="1" width="11.42578125"/>
    <col min="15364" max="15364" customWidth="1" width="2.28515625"/>
    <col min="15365" max="15365" customWidth="1" width="11.42578125"/>
    <col min="15366" max="15366" customWidth="1" width="3.42578125"/>
    <col min="15367" max="15367" customWidth="1" width="3.42578125"/>
    <col min="15368" max="15368" customWidth="1" width="2.85546875"/>
    <col min="15369" max="15369" customWidth="1" width="11.5703125"/>
    <col min="15370" max="15370" customWidth="1" width="2.140625"/>
    <col min="15371" max="15371" customWidth="1" width="11.42578125"/>
    <col min="15372" max="15372" customWidth="1" width="1.42578125"/>
    <col min="15373" max="15373" customWidth="1" width="11.42578125"/>
    <col min="15374" max="15374" customWidth="1" width="2"/>
    <col min="15375" max="15375" customWidth="1" width="11.42578125"/>
    <col min="15376" max="15376" customWidth="1" width="2.85546875"/>
    <col min="15377" max="15377" customWidth="1" width="3.1406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2.7109375"/>
    <col min="15590" max="15590" customWidth="1" width="10.5703125"/>
    <col min="15591" max="15591" customWidth="1" width="13.7109375"/>
    <col min="15592" max="15592" customWidth="1" width="16.5703125"/>
    <col min="15593" max="15593" customWidth="1" width="17.7109375"/>
    <col min="15594" max="15594" customWidth="1" width="10.7109375"/>
    <col min="15595" max="15595" customWidth="1" width="10"/>
    <col min="15596" max="15596" customWidth="1" width="2.7109375"/>
    <col min="15597" max="15597" customWidth="1" width="10"/>
    <col min="15598" max="15598" customWidth="1" width="10"/>
    <col min="15599" max="15599" customWidth="1" width="2.42578125"/>
    <col min="15600" max="15600" customWidth="1" width="11.42578125"/>
    <col min="15601" max="15601" customWidth="1" width="33"/>
    <col min="15602" max="15602" customWidth="1" width="5"/>
    <col min="15603" max="15603" customWidth="1" width="12.28515625"/>
    <col min="15604" max="15604" customWidth="1" width="5"/>
    <col min="15605" max="15605" customWidth="1" width="5.140625"/>
    <col min="15606" max="15606" customWidth="1" width="21.5703125"/>
    <col min="15607" max="15607" customWidth="1" width="5.140625"/>
    <col min="15608" max="15608" customWidth="1" width="23.7109375"/>
    <col min="15609" max="15609" customWidth="1" width="5.140625"/>
    <col min="15610" max="15610" customWidth="1" width="29.28515625"/>
    <col min="15611" max="15611" customWidth="1" width="5.140625"/>
    <col min="15612" max="15612" customWidth="1" width="21.140625"/>
    <col min="15613" max="15613" customWidth="1" width="5.140625"/>
    <col min="15614" max="15614" customWidth="1" width="3.7109375"/>
    <col min="15615" max="15615" customWidth="1" width="10.7109375"/>
    <col min="15616" max="15616" customWidth="1" width="2.28515625"/>
    <col min="15617" max="15617" customWidth="1" width="10.28515625"/>
    <col min="15618" max="15618" customWidth="1" width="1.85546875"/>
    <col min="15619" max="15619" customWidth="1" width="11.42578125"/>
    <col min="15620" max="15620" customWidth="1" width="2.28515625"/>
    <col min="15621" max="15621" customWidth="1" width="11.42578125"/>
    <col min="15622" max="15622" customWidth="1" width="3.42578125"/>
    <col min="15623" max="15623" customWidth="1" width="3.42578125"/>
    <col min="15624" max="15624" customWidth="1" width="2.85546875"/>
    <col min="15625" max="15625" customWidth="1" width="11.5703125"/>
    <col min="15626" max="15626" customWidth="1" width="2.140625"/>
    <col min="15627" max="15627" customWidth="1" width="11.42578125"/>
    <col min="15628" max="15628" customWidth="1" width="1.42578125"/>
    <col min="15629" max="15629" customWidth="1" width="11.42578125"/>
    <col min="15630" max="15630" customWidth="1" width="2"/>
    <col min="15631" max="15631" customWidth="1" width="11.42578125"/>
    <col min="15632" max="15632" customWidth="1" width="2.85546875"/>
    <col min="15633" max="15633" customWidth="1" width="3.1406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2.7109375"/>
    <col min="15846" max="15846" customWidth="1" width="10.5703125"/>
    <col min="15847" max="15847" customWidth="1" width="13.7109375"/>
    <col min="15848" max="15848" customWidth="1" width="16.5703125"/>
    <col min="15849" max="15849" customWidth="1" width="17.7109375"/>
    <col min="15850" max="15850" customWidth="1" width="10.7109375"/>
    <col min="15851" max="15851" customWidth="1" width="10"/>
    <col min="15852" max="15852" customWidth="1" width="2.7109375"/>
    <col min="15853" max="15853" customWidth="1" width="10"/>
    <col min="15854" max="15854" customWidth="1" width="10"/>
    <col min="15855" max="15855" customWidth="1" width="2.42578125"/>
    <col min="15856" max="15856" customWidth="1" width="11.42578125"/>
    <col min="15857" max="15857" customWidth="1" width="33"/>
    <col min="15858" max="15858" customWidth="1" width="5"/>
    <col min="15859" max="15859" customWidth="1" width="12.28515625"/>
    <col min="15860" max="15860" customWidth="1" width="5"/>
    <col min="15861" max="15861" customWidth="1" width="5.140625"/>
    <col min="15862" max="15862" customWidth="1" width="21.5703125"/>
    <col min="15863" max="15863" customWidth="1" width="5.140625"/>
    <col min="15864" max="15864" customWidth="1" width="23.7109375"/>
    <col min="15865" max="15865" customWidth="1" width="5.140625"/>
    <col min="15866" max="15866" customWidth="1" width="29.28515625"/>
    <col min="15867" max="15867" customWidth="1" width="5.140625"/>
    <col min="15868" max="15868" customWidth="1" width="21.140625"/>
    <col min="15869" max="15869" customWidth="1" width="5.140625"/>
    <col min="15870" max="15870" customWidth="1" width="3.7109375"/>
    <col min="15871" max="15871" customWidth="1" width="10.7109375"/>
    <col min="15872" max="15872" customWidth="1" width="2.28515625"/>
    <col min="15873" max="15873" customWidth="1" width="10.28515625"/>
    <col min="15874" max="15874" customWidth="1" width="1.85546875"/>
    <col min="15875" max="15875" customWidth="1" width="11.42578125"/>
    <col min="15876" max="15876" customWidth="1" width="2.28515625"/>
    <col min="15877" max="15877" customWidth="1" width="11.42578125"/>
    <col min="15878" max="15878" customWidth="1" width="3.42578125"/>
    <col min="15879" max="15879" customWidth="1" width="3.42578125"/>
    <col min="15880" max="15880" customWidth="1" width="2.85546875"/>
    <col min="15881" max="15881" customWidth="1" width="11.5703125"/>
    <col min="15882" max="15882" customWidth="1" width="2.140625"/>
    <col min="15883" max="15883" customWidth="1" width="11.42578125"/>
    <col min="15884" max="15884" customWidth="1" width="1.42578125"/>
    <col min="15885" max="15885" customWidth="1" width="11.42578125"/>
    <col min="15886" max="15886" customWidth="1" width="2"/>
    <col min="15887" max="15887" customWidth="1" width="11.42578125"/>
    <col min="15888" max="15888" customWidth="1" width="2.85546875"/>
    <col min="15889" max="15889" customWidth="1" width="3.1406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2.7109375"/>
    <col min="16102" max="16102" customWidth="1" width="10.5703125"/>
    <col min="16103" max="16103" customWidth="1" width="13.7109375"/>
    <col min="16104" max="16104" customWidth="1" width="16.5703125"/>
    <col min="16105" max="16105" customWidth="1" width="17.7109375"/>
    <col min="16106" max="16106" customWidth="1" width="10.7109375"/>
    <col min="16107" max="16107" customWidth="1" width="10"/>
    <col min="16108" max="16108" customWidth="1" width="2.7109375"/>
    <col min="16109" max="16109" customWidth="1" width="10"/>
    <col min="16110" max="16110" customWidth="1" width="10"/>
    <col min="16111" max="16111" customWidth="1" width="2.42578125"/>
    <col min="16112" max="16112" customWidth="1" width="11.42578125"/>
    <col min="16113" max="16113" customWidth="1" width="33"/>
    <col min="16114" max="16114" customWidth="1" width="5"/>
    <col min="16115" max="16115" customWidth="1" width="12.28515625"/>
    <col min="16116" max="16116" customWidth="1" width="5"/>
    <col min="16117" max="16117" customWidth="1" width="5.140625"/>
    <col min="16118" max="16118" customWidth="1" width="21.5703125"/>
    <col min="16119" max="16119" customWidth="1" width="5.140625"/>
    <col min="16120" max="16120" customWidth="1" width="23.7109375"/>
    <col min="16121" max="16121" customWidth="1" width="5.140625"/>
    <col min="16122" max="16122" customWidth="1" width="29.28515625"/>
    <col min="16123" max="16123" customWidth="1" width="5.140625"/>
    <col min="16124" max="16124" customWidth="1" width="21.140625"/>
    <col min="16125" max="16125" customWidth="1" width="5.140625"/>
    <col min="16126" max="16126" customWidth="1" width="3.7109375"/>
    <col min="16127" max="16127" customWidth="1" width="10.7109375"/>
    <col min="16128" max="16128" customWidth="1" width="2.28515625"/>
    <col min="16129" max="16129" customWidth="1" width="10.28515625"/>
    <col min="16130" max="16130" customWidth="1" width="1.85546875"/>
    <col min="16131" max="16131" customWidth="1" width="11.42578125"/>
    <col min="16132" max="16132" customWidth="1" width="2.28515625"/>
    <col min="16133" max="16133" customWidth="1" width="11.42578125"/>
    <col min="16134" max="16134" customWidth="1" width="3.42578125"/>
    <col min="16135" max="16135" customWidth="1" width="3.42578125"/>
    <col min="16136" max="16136" customWidth="1" width="2.85546875"/>
    <col min="16137" max="16137" customWidth="1" width="11.5703125"/>
    <col min="16138" max="16138" customWidth="1" width="2.140625"/>
    <col min="16139" max="16139" customWidth="1" width="11.42578125"/>
    <col min="16140" max="16140" customWidth="1" width="1.42578125"/>
    <col min="16141" max="16141" customWidth="1" width="11.42578125"/>
    <col min="16142" max="16142" customWidth="1" width="2"/>
    <col min="16143" max="16143" customWidth="1" width="11.42578125"/>
    <col min="16144" max="16144" customWidth="1" width="2.85546875"/>
    <col min="16145" max="16145" customWidth="1" width="3.1406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c r="A1">
        <v>0</v>
      </c>
      <c r="B1">
        <v>0</v>
      </c>
      <c r="C1">
        <v>0</v>
      </c>
      <c r="D1">
        <v>0</v>
      </c>
      <c r="L1">
        <v>0</v>
      </c>
      <c r="M1">
        <v>0</v>
      </c>
      <c r="O1">
        <v>0</v>
      </c>
      <c r="P1">
        <v>0</v>
      </c>
      <c r="Q1">
        <v>0</v>
      </c>
      <c r="R1">
        <v>0</v>
      </c>
      <c r="T1">
        <v>0</v>
      </c>
      <c r="U1">
        <v>0</v>
      </c>
    </row>
    <row r="2" ht="47.25" customHeight="1">
      <c r="A2">
        <v>0</v>
      </c>
      <c r="B2" t="str">
        <v>Modèle</v>
      </c>
      <c r="C2" t="str">
        <v>FF.1.A.2020</v>
      </c>
      <c r="D2" t="str">
        <v xml:space="preserve">CLASSEMENT ET PRÉSENTATION pour fiches de fabrication FF.1.A : vous pouvez coller au choix l'une de ces lignes ou cellules dans les cellules correspondantes de la fiche recette. </v>
      </c>
    </row>
    <row r="3" ht="32.25" customHeight="1">
      <c r="A3">
        <v>0</v>
      </c>
      <c r="B3">
        <v>0</v>
      </c>
      <c r="C3">
        <v>0</v>
      </c>
      <c r="D3">
        <v>0</v>
      </c>
      <c r="L3">
        <v>0</v>
      </c>
      <c r="M3">
        <v>0</v>
      </c>
      <c r="O3">
        <v>0</v>
      </c>
      <c r="P3">
        <v>0</v>
      </c>
      <c r="Q3">
        <v>0</v>
      </c>
      <c r="R3">
        <v>0</v>
      </c>
      <c r="T3">
        <v>0</v>
      </c>
      <c r="U3">
        <v>0</v>
      </c>
    </row>
    <row r="4" ht="30" customHeight="1">
      <c r="A4">
        <v>0</v>
      </c>
      <c r="B4" t="str">
        <v>Modèle B3-2015</v>
      </c>
      <c r="C4" t="str">
        <v>TARTE AUX POMMES</v>
      </c>
      <c r="M4" s="9" t="str">
        <v>FEUILLETAGE</v>
      </c>
      <c r="O4" s="2" t="str">
        <v>015</v>
      </c>
      <c r="P4">
        <v>0</v>
      </c>
    </row>
    <row r="5">
      <c r="A5">
        <v>0</v>
      </c>
      <c r="B5">
        <v>0</v>
      </c>
      <c r="C5">
        <v>0</v>
      </c>
      <c r="D5">
        <v>0</v>
      </c>
      <c r="L5">
        <v>0</v>
      </c>
      <c r="P5">
        <v>0</v>
      </c>
    </row>
    <row r="6"/>
    <row r="7" ht="41.25" customHeight="1">
      <c r="B7" t="str">
        <v>Vous pouvez coller ces classements et codes sur votre fiche recette pour en améliorer la présentation</v>
      </c>
    </row>
    <row r="8" ht="41.25" customHeight="1">
      <c r="B8" t="str">
        <v xml:space="preserve">Classement Famille </v>
      </c>
      <c r="D8" t="str">
        <v>Codes ou N°</v>
      </c>
      <c r="G8" t="str">
        <v xml:space="preserve">Classement Famille </v>
      </c>
      <c r="I8" t="str">
        <v>Codes ou N°</v>
      </c>
    </row>
    <row r="9" ht="36.75" customHeight="1">
      <c r="A9">
        <v>0</v>
      </c>
      <c r="B9">
        <v>0</v>
      </c>
      <c r="C9">
        <v>0</v>
      </c>
    </row>
    <row r="10" ht="36.75" customHeight="1">
      <c r="A10">
        <v>0</v>
      </c>
      <c r="B10" t="str">
        <v>Classement</v>
      </c>
      <c r="D10" s="23" t="str">
        <v>Codes ou N°</v>
      </c>
      <c r="G10" s="9" t="str">
        <v>PATISSERIES</v>
      </c>
      <c r="I10" s="2" t="str">
        <v>PAT001</v>
      </c>
    </row>
    <row r="11" ht="36.75" customHeight="1">
      <c r="B11" t="str">
        <v xml:space="preserve">Le code est généralement composé des 3 premières lettre de la recette suivi de 3 zéros ce qui vous permet de classer 999 recettes de chaque code.Exception pour les doublons </v>
      </c>
    </row>
    <row r="12" ht="36.75" customHeight="1">
      <c r="B12" t="str">
        <v>Accompagnement d'Apéritif</v>
      </c>
      <c r="D12" s="2" t="str">
        <v>APÉ 001</v>
      </c>
      <c r="G12" s="9" t="str">
        <v>DESSERTS</v>
      </c>
      <c r="I12" s="2" t="str">
        <v>DES001</v>
      </c>
      <c r="K12" s="2" t="str">
        <v>DESS01</v>
      </c>
      <c r="M12" t="str">
        <v>Vous pouvez changer de codification en commençant pat 4 lettres et seulement 2 zéros : 99 fiches de chaque code</v>
      </c>
    </row>
    <row r="13" ht="36.75" customHeight="1"/>
    <row r="14" ht="36.75" customHeight="1">
      <c r="B14" t="str">
        <v>Décor salé</v>
      </c>
      <c r="D14" s="2" t="str">
        <v>DEC 001</v>
      </c>
      <c r="G14" s="9" t="str">
        <v>GOUTER</v>
      </c>
      <c r="I14" s="2" t="str">
        <v>GOU001</v>
      </c>
      <c r="K14" s="2" t="str">
        <v>GOUT01</v>
      </c>
    </row>
    <row r="15" ht="36.75" customHeight="1">
      <c r="B15">
        <v>0</v>
      </c>
      <c r="D15">
        <v>0</v>
      </c>
      <c r="E15">
        <v>0</v>
      </c>
      <c r="G15">
        <v>0</v>
      </c>
      <c r="H15">
        <v>0</v>
      </c>
      <c r="I15">
        <v>0</v>
      </c>
      <c r="J15">
        <v>0</v>
      </c>
    </row>
    <row r="16" ht="36.75" customHeight="1">
      <c r="B16" t="str">
        <v>Décor sucré</v>
      </c>
      <c r="D16" s="2" t="str">
        <v>DEC 001</v>
      </c>
      <c r="G16" s="9" t="str">
        <v>BOUCHÉES</v>
      </c>
      <c r="I16" s="2" t="str">
        <v>BOU001</v>
      </c>
      <c r="K16" s="2" t="str">
        <v>BOUC01</v>
      </c>
      <c r="M16" t="str">
        <v xml:space="preserve">La codification n'est vraiment utile que si vous classez vos recettes dans une base de données…sinon saisissez ce qui vous convient Un N° de recette c'est simple et pratique </v>
      </c>
    </row>
    <row r="17" ht="36.75" customHeight="1"/>
    <row r="18" ht="36.75" customHeight="1">
      <c r="B18" t="str">
        <v>PATE DE BASE</v>
      </c>
      <c r="G18" s="9" t="str">
        <v>BARQUETTES</v>
      </c>
      <c r="I18" s="2" t="str">
        <v>BAR001</v>
      </c>
      <c r="K18" s="2" t="str">
        <v>BARQ01</v>
      </c>
    </row>
    <row r="19" ht="36.75" customHeight="1"/>
    <row r="20" ht="36.75" customHeight="1">
      <c r="B20" t="str">
        <v>CREME DE BASE</v>
      </c>
      <c r="G20" s="9" t="str">
        <v>BAVAROISES</v>
      </c>
      <c r="I20" s="2" t="str">
        <v>BAV001</v>
      </c>
      <c r="K20" s="2" t="str">
        <v>BAVA01</v>
      </c>
    </row>
    <row r="21" ht="36.75" customHeight="1">
      <c r="N21" s="2" t="str">
        <v>021</v>
      </c>
      <c r="O21" t="str">
        <v>si vous voulez afficher le zéro avant le nombre :</v>
      </c>
    </row>
    <row r="22" ht="36.75" customHeight="1">
      <c r="B22" t="str">
        <v>TECHNIQUE DE BASE</v>
      </c>
      <c r="G22" s="9" t="str">
        <v>BUCHES</v>
      </c>
      <c r="I22" s="2" t="str">
        <v>BUC001</v>
      </c>
      <c r="K22" s="2" t="str">
        <v>BUCH01</v>
      </c>
      <c r="N22" t="str">
        <v>avec un format Nombre -</v>
      </c>
    </row>
    <row r="23" ht="36.75" customHeight="1">
      <c r="N23" s="2" t="str">
        <v>'</v>
      </c>
      <c r="O23" t="str">
        <v xml:space="preserve"> saisissez un apostrophe avant le zéro</v>
      </c>
    </row>
    <row r="24" ht="36.75" customHeight="1">
      <c r="B24" t="str">
        <v>PETITS GATEAUX</v>
      </c>
      <c r="G24" s="9" t="str">
        <v>BANDES</v>
      </c>
      <c r="I24" s="2" t="str">
        <v>BAN001</v>
      </c>
      <c r="K24" s="2" t="str">
        <v>BAND01</v>
      </c>
    </row>
    <row r="25" ht="36.75" customHeight="1">
      <c r="N25" s="2" t="str">
        <v>021</v>
      </c>
      <c r="O25" t="str">
        <v>OU choisisser nombre Format texte comme ici</v>
      </c>
    </row>
    <row r="26" ht="36.75" customHeight="1">
      <c r="B26" t="str">
        <v>GROS GATEAUX</v>
      </c>
      <c r="G26" s="9" t="str">
        <v>BEIGNETS</v>
      </c>
      <c r="I26" s="2" t="str">
        <v>BEI001</v>
      </c>
      <c r="K26" s="2" t="str">
        <v>BEIG01</v>
      </c>
    </row>
    <row r="27" ht="36.75" customHeight="1">
      <c r="A27">
        <v>0</v>
      </c>
      <c r="D27">
        <v>0</v>
      </c>
    </row>
    <row r="28" ht="36.75" customHeight="1">
      <c r="A28">
        <v>0</v>
      </c>
      <c r="B28" t="str">
        <v>PETITS FOURS SECS</v>
      </c>
      <c r="G28" s="9" t="str">
        <v>CAKES</v>
      </c>
      <c r="I28" s="2" t="str">
        <v>CAK001</v>
      </c>
      <c r="K28" s="2" t="str">
        <v>CAKE01</v>
      </c>
    </row>
    <row r="29" ht="36.75" customHeight="1">
      <c r="A29">
        <v>0</v>
      </c>
      <c r="B29">
        <v>0</v>
      </c>
      <c r="G29">
        <v>0</v>
      </c>
      <c r="H29">
        <v>0</v>
      </c>
      <c r="M29" t="str">
        <v xml:space="preserve">VARIANTE </v>
      </c>
    </row>
    <row r="30" ht="36.75" customHeight="1">
      <c r="A30">
        <v>0</v>
      </c>
      <c r="B30" t="str">
        <v>PETITS FOURS GLACÉS</v>
      </c>
      <c r="G30" s="9" t="str">
        <v>CREME BAVAROISE</v>
      </c>
      <c r="I30" s="2" t="str">
        <v>CRB001</v>
      </c>
      <c r="K30" s="2" t="str">
        <v>CRBA01</v>
      </c>
      <c r="M30" s="2" t="str">
        <v>CREB01</v>
      </c>
    </row>
    <row r="31" ht="36.75" customHeight="1">
      <c r="A31">
        <v>0</v>
      </c>
      <c r="B31">
        <v>0</v>
      </c>
      <c r="C31">
        <v>0</v>
      </c>
      <c r="D31">
        <v>0</v>
      </c>
      <c r="G31" t="str">
        <v>code : 2 premières lettres de CRème et première lettre de Bavaroise</v>
      </c>
      <c r="K31" t="str">
        <v>code : 2 premières lettres de CRème et 2 premières lettres de BAvaroise</v>
      </c>
      <c r="M31" t="str">
        <v xml:space="preserve">code : 3 premières lettres de CREme et la première lettre de Bavaroise </v>
      </c>
    </row>
    <row r="32" ht="36.75" customHeight="1">
      <c r="A32">
        <v>0</v>
      </c>
      <c r="B32" t="str">
        <v>CONFISERIE</v>
      </c>
      <c r="D32">
        <v>0</v>
      </c>
      <c r="G32" s="9" t="str">
        <v>CREMES ANGLAISES</v>
      </c>
      <c r="I32" s="2" t="str">
        <v>CRA001</v>
      </c>
      <c r="K32" s="2" t="str">
        <v>CRAN01</v>
      </c>
    </row>
    <row r="33" ht="36.75" customHeight="1">
      <c r="A33">
        <v>0</v>
      </c>
      <c r="B33">
        <v>0</v>
      </c>
      <c r="C33">
        <v>0</v>
      </c>
      <c r="D33">
        <v>0</v>
      </c>
      <c r="G33" t="str">
        <v>code : 2 premières lettres de CRème et première lettre de Anglaise</v>
      </c>
    </row>
    <row r="34" ht="36.75" customHeight="1">
      <c r="A34">
        <v>0</v>
      </c>
      <c r="B34" t="str">
        <v>CHOCOLATS</v>
      </c>
      <c r="D34">
        <v>0</v>
      </c>
      <c r="G34" s="9" t="str">
        <v>CREMES ET GARNITURES</v>
      </c>
      <c r="I34" s="2" t="str">
        <v>CRG001</v>
      </c>
      <c r="K34" s="2" t="str">
        <v>CRGA01</v>
      </c>
    </row>
    <row r="35" ht="36.75" customHeight="1">
      <c r="A35">
        <v>0</v>
      </c>
      <c r="B35">
        <v>0</v>
      </c>
      <c r="C35">
        <v>0</v>
      </c>
      <c r="D35">
        <v>0</v>
      </c>
      <c r="G35" t="str">
        <v>code : 2 premières lettres de CRème et première lettre de Garnitures</v>
      </c>
    </row>
    <row r="36" ht="36.75" customHeight="1">
      <c r="A36">
        <v>0</v>
      </c>
      <c r="B36" t="str">
        <v>GLACES ET SORBETS</v>
      </c>
      <c r="D36">
        <v>0</v>
      </c>
      <c r="G36" s="9" t="str">
        <v>CHOCOLAT</v>
      </c>
      <c r="I36" s="2" t="str">
        <v>CHO001</v>
      </c>
      <c r="K36" s="2" t="str">
        <v>CHO001</v>
      </c>
    </row>
    <row r="37" ht="36.75" customHeight="1">
      <c r="A37">
        <v>0</v>
      </c>
      <c r="B37">
        <v>0</v>
      </c>
      <c r="C37">
        <v>0</v>
      </c>
      <c r="D37">
        <v>0</v>
      </c>
    </row>
    <row r="38" ht="36.75" customHeight="1">
      <c r="A38">
        <v>0</v>
      </c>
      <c r="B38" t="str">
        <v>PATISSERIE TRAITEUR</v>
      </c>
      <c r="D38">
        <v>0</v>
      </c>
      <c r="G38" s="9" t="str">
        <v>CREME CHIBOUSTE</v>
      </c>
      <c r="I38" s="2" t="str">
        <v>CRC001</v>
      </c>
      <c r="K38" s="2" t="str">
        <v>CRC001</v>
      </c>
    </row>
    <row r="39" ht="36.75" customHeight="1">
      <c r="A39">
        <v>0</v>
      </c>
      <c r="B39">
        <v>0</v>
      </c>
      <c r="C39">
        <v>0</v>
      </c>
      <c r="D39">
        <v>0</v>
      </c>
      <c r="G39" t="str">
        <v>code : 2 premières lettres de CRème et première lettre de Chibouste</v>
      </c>
      <c r="K39" t="str">
        <v>code : 2 premières lettres de CRème et première lettre de Chibouste</v>
      </c>
    </row>
    <row r="40" ht="36.75" customHeight="1">
      <c r="A40">
        <v>0</v>
      </c>
      <c r="B40" t="str">
        <v>ENTRÉES CHAUDES</v>
      </c>
      <c r="D40">
        <v>0</v>
      </c>
      <c r="G40" s="9" t="str">
        <v>CREME PATISSIÈRE</v>
      </c>
      <c r="I40" s="2" t="str">
        <v>CRP001</v>
      </c>
      <c r="K40" s="2" t="str">
        <v>CRP001</v>
      </c>
    </row>
    <row r="41" ht="36.75" customHeight="1">
      <c r="A41">
        <v>0</v>
      </c>
      <c r="B41">
        <v>0</v>
      </c>
      <c r="C41">
        <v>0</v>
      </c>
      <c r="D41">
        <v>0</v>
      </c>
      <c r="G41" t="str">
        <v>code :2 premières lettres de CRème et première lettre de ¨Patissière</v>
      </c>
      <c r="K41" t="str">
        <v>code :2 premières lettres de CRème et première lettre de ¨Patissière</v>
      </c>
    </row>
    <row r="42" ht="36.75" customHeight="1">
      <c r="A42">
        <v>0</v>
      </c>
      <c r="B42" t="str">
        <v>Bonne utilisation</v>
      </c>
      <c r="G42" s="9" t="str">
        <v>CREMES AU BEURRE</v>
      </c>
      <c r="I42" s="2" t="str">
        <v>CRB001</v>
      </c>
      <c r="K42" s="2" t="str">
        <v>CRBE01</v>
      </c>
    </row>
    <row r="43" ht="36.75" customHeight="1">
      <c r="A43">
        <v>0</v>
      </c>
      <c r="B43" t="str">
        <v>Joel Leboucher Cuisine Centrale de Rochefort sur mer</v>
      </c>
      <c r="G43" t="str">
        <v>code :2 premières lettres de CRème et première lettre de Beurre</v>
      </c>
    </row>
    <row r="44" ht="36.75" customHeight="1">
      <c r="A44">
        <v>0</v>
      </c>
      <c r="B44">
        <v>0</v>
      </c>
      <c r="C44">
        <v>0</v>
      </c>
      <c r="D44">
        <v>0</v>
      </c>
      <c r="G44" s="9" t="str">
        <v>CREMES  D'AMANDES</v>
      </c>
      <c r="I44" s="2" t="str">
        <v>CRAM01</v>
      </c>
      <c r="K44" s="2" t="str">
        <v>CRAM01</v>
      </c>
    </row>
    <row r="45" ht="36.75" customHeight="1">
      <c r="A45">
        <v>0</v>
      </c>
      <c r="B45">
        <v>0</v>
      </c>
      <c r="D45">
        <v>0</v>
      </c>
      <c r="G45" t="str">
        <v>code :2 premières lettres de CRème et 2 premières  de Amandes</v>
      </c>
      <c r="K45" t="str">
        <v>code :2 premières lettres de CRème et 2 premières  de Amandes</v>
      </c>
    </row>
    <row r="46" ht="36.75" customHeight="1">
      <c r="A46">
        <v>0</v>
      </c>
      <c r="B46">
        <v>0</v>
      </c>
      <c r="D46">
        <v>0</v>
      </c>
      <c r="G46" s="9" t="str">
        <v>CHARLOTTES</v>
      </c>
      <c r="I46" s="2" t="str">
        <v>CHA001</v>
      </c>
      <c r="K46" s="2" t="str">
        <v>CHA001</v>
      </c>
    </row>
    <row r="47" ht="36.75" customHeight="1">
      <c r="A47">
        <v>0</v>
      </c>
      <c r="B47">
        <v>0</v>
      </c>
      <c r="D47">
        <v>0</v>
      </c>
    </row>
    <row r="48" ht="36.75" customHeight="1">
      <c r="A48">
        <v>0</v>
      </c>
      <c r="B48">
        <v>0</v>
      </c>
      <c r="D48">
        <v>0</v>
      </c>
      <c r="G48" s="9" t="str">
        <v>CLAFOUTIS</v>
      </c>
      <c r="I48" s="2" t="str">
        <v>CLA001</v>
      </c>
      <c r="K48" s="2" t="str">
        <v>CLAF01</v>
      </c>
    </row>
    <row r="49" ht="36.75" customHeight="1">
      <c r="A49">
        <v>0</v>
      </c>
      <c r="B49">
        <v>0</v>
      </c>
      <c r="C49">
        <v>0</v>
      </c>
      <c r="D49">
        <v>0</v>
      </c>
    </row>
    <row r="50" ht="36.75" customHeight="1">
      <c r="A50">
        <v>0</v>
      </c>
      <c r="B50">
        <v>0</v>
      </c>
      <c r="G50" s="9" t="str">
        <v>ENTREMETS</v>
      </c>
      <c r="I50" s="2" t="str">
        <v>ENT001</v>
      </c>
      <c r="K50" s="2" t="str">
        <v>ENTR01</v>
      </c>
    </row>
    <row r="51" ht="36.75" customHeight="1">
      <c r="A51">
        <v>0</v>
      </c>
      <c r="B51">
        <v>0</v>
      </c>
      <c r="C51">
        <v>0</v>
      </c>
      <c r="D51">
        <v>0</v>
      </c>
    </row>
    <row r="52" ht="36.75" customHeight="1">
      <c r="A52">
        <v>0</v>
      </c>
      <c r="B52">
        <v>0</v>
      </c>
      <c r="G52" s="9" t="str">
        <v>FLANS</v>
      </c>
      <c r="I52" s="2" t="str">
        <v>FLA001</v>
      </c>
      <c r="K52" s="2" t="str">
        <v>FLAN01</v>
      </c>
    </row>
    <row r="53" ht="36.75" customHeight="1">
      <c r="A53">
        <v>0</v>
      </c>
      <c r="B53">
        <v>0</v>
      </c>
    </row>
    <row r="54" ht="36.75" customHeight="1">
      <c r="A54">
        <v>0</v>
      </c>
      <c r="B54">
        <v>0</v>
      </c>
      <c r="G54" s="9" t="str">
        <v>FEUILLETAGES</v>
      </c>
      <c r="I54" s="2" t="str">
        <v>FEU001</v>
      </c>
      <c r="K54" s="2" t="str">
        <v>FEUI01</v>
      </c>
    </row>
    <row r="55" ht="36.75" customHeight="1">
      <c r="A55">
        <v>0</v>
      </c>
      <c r="B55">
        <v>0</v>
      </c>
    </row>
    <row r="56" ht="36.75" customHeight="1">
      <c r="A56">
        <v>0</v>
      </c>
      <c r="B56">
        <v>0</v>
      </c>
      <c r="G56" s="9" t="str">
        <v>FARS</v>
      </c>
      <c r="I56" s="2" t="str">
        <v>FAR001</v>
      </c>
      <c r="K56" s="2" t="str">
        <v>FAR001</v>
      </c>
    </row>
    <row r="57" ht="36.75" customHeight="1">
      <c r="A57">
        <v>0</v>
      </c>
      <c r="B57">
        <v>0</v>
      </c>
    </row>
    <row r="58" ht="36.75" customHeight="1">
      <c r="A58">
        <v>0</v>
      </c>
      <c r="B58">
        <v>0</v>
      </c>
      <c r="G58" s="9" t="str">
        <v>FONDS DE BASE</v>
      </c>
      <c r="I58" s="2" t="str">
        <v>FON001</v>
      </c>
      <c r="K58" s="2" t="str">
        <v>FOND01</v>
      </c>
    </row>
    <row r="59" ht="36.75" customHeight="1">
      <c r="A59">
        <v>0</v>
      </c>
      <c r="B59">
        <v>0</v>
      </c>
    </row>
    <row r="60" ht="36.75" customHeight="1">
      <c r="A60">
        <v>0</v>
      </c>
      <c r="B60">
        <v>0</v>
      </c>
      <c r="G60" s="9" t="str">
        <v>GALETTES EN PATE FEUILLETÉE</v>
      </c>
      <c r="I60" s="2" t="str">
        <v>GAF001</v>
      </c>
      <c r="K60" s="2" t="str">
        <v>GAFE01</v>
      </c>
    </row>
    <row r="61" ht="36.75" customHeight="1">
      <c r="A61">
        <v>0</v>
      </c>
      <c r="B61">
        <v>0</v>
      </c>
      <c r="G61" t="str">
        <v>code :2 premières lettres de GAlette et première  de Feuilletée</v>
      </c>
      <c r="K61" t="str">
        <v>code :2 premières lettres de GAlette et première  de Feuilletée</v>
      </c>
    </row>
    <row r="62" ht="36.75" customHeight="1">
      <c r="G62" s="9" t="str">
        <v>GÉNOISES</v>
      </c>
      <c r="I62" s="2" t="str">
        <v>GEN001</v>
      </c>
      <c r="K62" s="2" t="str">
        <v>GENO01</v>
      </c>
    </row>
    <row r="63" ht="36.75" customHeight="1"/>
    <row r="64" ht="36.75" customHeight="1">
      <c r="G64" s="9" t="str">
        <v>GATEAUX</v>
      </c>
      <c r="I64" s="2" t="str">
        <v>GAT001</v>
      </c>
      <c r="K64" s="2" t="str">
        <v>GATE01</v>
      </c>
    </row>
    <row r="65" ht="36.75" customHeight="1"/>
    <row r="66" ht="36.75" customHeight="1">
      <c r="G66" s="9" t="str">
        <v>MERINGUES</v>
      </c>
      <c r="I66" s="2" t="str">
        <v>MER001</v>
      </c>
      <c r="K66" s="2" t="str">
        <v>MERI01</v>
      </c>
    </row>
    <row r="67" ht="36.75" customHeight="1"/>
    <row r="68" ht="36.75" customHeight="1">
      <c r="G68" s="9" t="str">
        <v>MOUSSES</v>
      </c>
      <c r="I68" s="2" t="str">
        <v>MOU001</v>
      </c>
      <c r="K68" s="2" t="str">
        <v>MOUS01</v>
      </c>
    </row>
    <row r="69" ht="36.75" customHeight="1"/>
    <row r="70" ht="36.75" customHeight="1">
      <c r="G70" s="9" t="str">
        <v>MASSES</v>
      </c>
      <c r="I70" s="2" t="str">
        <v>MAS001</v>
      </c>
      <c r="K70" s="2" t="str">
        <v>MASS01</v>
      </c>
    </row>
    <row r="71" ht="36.75" customHeight="1"/>
    <row r="72" ht="36.75" customHeight="1">
      <c r="G72" s="9" t="str">
        <v>MIROIRS</v>
      </c>
      <c r="I72" s="2" t="str">
        <v>MIR001</v>
      </c>
      <c r="K72" s="2" t="str">
        <v>MIRO01</v>
      </c>
    </row>
    <row r="73" ht="36.75" customHeight="1"/>
    <row r="74" ht="36.75" customHeight="1">
      <c r="G74" s="9" t="str">
        <v>MADELEINES</v>
      </c>
      <c r="I74" s="2" t="str">
        <v>MAD001</v>
      </c>
      <c r="K74" s="2" t="str">
        <v>MADE01</v>
      </c>
    </row>
    <row r="75" ht="36.75" customHeight="1"/>
    <row r="76" ht="36.75" customHeight="1">
      <c r="G76" s="9" t="str">
        <v>MACARONS</v>
      </c>
      <c r="I76" s="2" t="str">
        <v>MAC001</v>
      </c>
      <c r="K76" s="2" t="str">
        <v>MACA01</v>
      </c>
    </row>
    <row r="77" ht="36.75" customHeight="1"/>
    <row r="78" ht="36.75" customHeight="1">
      <c r="G78" s="9" t="str">
        <v>MOKAS</v>
      </c>
      <c r="I78" s="2" t="str">
        <v>MOK001</v>
      </c>
      <c r="K78" s="2" t="str">
        <v>MOKA001</v>
      </c>
    </row>
    <row r="79" ht="36.75" customHeight="1"/>
    <row r="80" ht="36.75" customHeight="1">
      <c r="G80" s="9" t="str">
        <v>NAPPAGES</v>
      </c>
      <c r="I80" s="2" t="str">
        <v>NAP001</v>
      </c>
      <c r="K80" s="2" t="str">
        <v>NAPP01</v>
      </c>
    </row>
    <row r="81" ht="36.75" customHeight="1"/>
    <row r="82" ht="36.75" customHeight="1">
      <c r="G82" s="9" t="str">
        <v>PARFAITS</v>
      </c>
      <c r="I82" s="2" t="str">
        <v>PAR001</v>
      </c>
      <c r="K82" s="2" t="str">
        <v>PARF01</v>
      </c>
    </row>
    <row r="83" ht="36.75" customHeight="1"/>
    <row r="84" ht="36.75" customHeight="1">
      <c r="G84" s="9" t="str">
        <v>PAVÉS</v>
      </c>
      <c r="I84" s="2" t="str">
        <v>PAV001</v>
      </c>
      <c r="K84" s="2" t="str">
        <v>PAVE01</v>
      </c>
    </row>
    <row r="85" ht="36.75" customHeight="1">
      <c r="G85">
        <v>0</v>
      </c>
    </row>
    <row r="86" ht="36.75" customHeight="1">
      <c r="G86" s="9" t="str">
        <v>PETITS FOURS</v>
      </c>
      <c r="I86" s="2" t="str">
        <v>PEF001</v>
      </c>
      <c r="K86" s="2" t="str">
        <v>PEFO01</v>
      </c>
    </row>
    <row r="87" ht="36.75" customHeight="1">
      <c r="G87" t="str">
        <v>code :2 premières lettres de PEtits et première  de Fours</v>
      </c>
    </row>
    <row r="88" ht="36.75" customHeight="1">
      <c r="G88" s="9" t="str">
        <v>PETITS GATEAUX CHANTILLY</v>
      </c>
      <c r="I88" s="2" t="str">
        <v>PGC001</v>
      </c>
      <c r="K88" s="2" t="str">
        <v>PGCH01</v>
      </c>
    </row>
    <row r="89" ht="36.75" customHeight="1">
      <c r="G89" t="str">
        <v>code :1°  lettres de Petits Gateaux Chantilly</v>
      </c>
      <c r="K89" t="str">
        <v>code :1°  lettres de Petits Gateaux Chantilly</v>
      </c>
    </row>
    <row r="90" ht="36.75" customHeight="1">
      <c r="G90" s="9" t="str">
        <v>PUDDINGS</v>
      </c>
      <c r="I90" s="2" t="str">
        <v>PUD001</v>
      </c>
      <c r="K90" s="2" t="str">
        <v>PUDD01</v>
      </c>
    </row>
    <row r="91" ht="36.75" customHeight="1">
      <c r="G91">
        <v>0</v>
      </c>
    </row>
    <row r="92" ht="36.75" customHeight="1">
      <c r="G92" s="9" t="str">
        <v>SIROPS</v>
      </c>
      <c r="I92" s="2" t="str">
        <v>SIR001</v>
      </c>
      <c r="K92" s="2" t="str">
        <v>SIRO01</v>
      </c>
    </row>
    <row r="93" ht="36.75" customHeight="1"/>
    <row r="94" ht="36.75" customHeight="1">
      <c r="G94" s="9" t="str">
        <v>SOUFFLÉS GLACÉS</v>
      </c>
      <c r="I94" s="2" t="str">
        <v>SOG001</v>
      </c>
      <c r="K94" s="2" t="str">
        <v>SOGL01</v>
      </c>
    </row>
    <row r="95" ht="36.75" customHeight="1">
      <c r="G95" t="str">
        <v>code :2 premières lettres de SOuffles et première  de Glacés</v>
      </c>
      <c r="K95" t="str">
        <v>code :2 premières lettres de SOuffles et première  de Glacés</v>
      </c>
    </row>
    <row r="96" ht="36.75" customHeight="1">
      <c r="G96" s="9" t="str">
        <v>TARTELETTES</v>
      </c>
      <c r="I96" s="2" t="str">
        <v>TAT001</v>
      </c>
      <c r="K96" s="2" t="str">
        <v>TATE01</v>
      </c>
    </row>
    <row r="97" ht="36.75" customHeight="1">
      <c r="G97" t="str">
        <v>code :2 premières lettres et 7° lettre de TArteleTtes</v>
      </c>
    </row>
    <row r="98" ht="36.75" customHeight="1">
      <c r="G98" s="9" t="str">
        <v>TARTES</v>
      </c>
      <c r="I98" s="2" t="str">
        <v>TAR001</v>
      </c>
      <c r="K98" s="2" t="str">
        <v>TART01</v>
      </c>
    </row>
    <row r="99" ht="36.75" customHeight="1"/>
    <row r="100" ht="36.75" customHeight="1">
      <c r="G100" s="9" t="str">
        <v>TIMBALES</v>
      </c>
      <c r="I100" s="2" t="str">
        <v>TIM001</v>
      </c>
      <c r="K100" s="2" t="str">
        <v>TIMB01</v>
      </c>
    </row>
    <row r="101" ht="36.75" customHeight="1"/>
    <row r="102" ht="36.75" customHeight="1">
      <c r="G102" s="9" t="str">
        <v>VACHERINS</v>
      </c>
      <c r="I102" s="2" t="str">
        <v>VAC001</v>
      </c>
      <c r="K102" s="2" t="str">
        <v>VACH01</v>
      </c>
    </row>
    <row r="103" ht="36.75" customHeight="1">
      <c r="U103" t="str">
        <v>FIN</v>
      </c>
    </row>
  </sheetData>
  <mergeCells count="94">
    <mergeCell ref="G102:H102"/>
    <mergeCell ref="G100:H100"/>
    <mergeCell ref="G96:H96"/>
    <mergeCell ref="G98:H98"/>
    <mergeCell ref="G90:H90"/>
    <mergeCell ref="G92:H92"/>
    <mergeCell ref="G95:H95"/>
    <mergeCell ref="G80:H80"/>
    <mergeCell ref="G82:H82"/>
    <mergeCell ref="G84:H84"/>
    <mergeCell ref="G94:H94"/>
    <mergeCell ref="G76:H76"/>
    <mergeCell ref="G78:H78"/>
    <mergeCell ref="G88:H88"/>
    <mergeCell ref="G86:H86"/>
    <mergeCell ref="G89:H89"/>
    <mergeCell ref="G87:H87"/>
    <mergeCell ref="G74:H74"/>
    <mergeCell ref="G72:H72"/>
    <mergeCell ref="G70:H70"/>
    <mergeCell ref="G68:H68"/>
    <mergeCell ref="G62:H62"/>
    <mergeCell ref="G66:H66"/>
    <mergeCell ref="G64:H64"/>
    <mergeCell ref="G56:H56"/>
    <mergeCell ref="G58:H58"/>
    <mergeCell ref="G60:H60"/>
    <mergeCell ref="G50:H50"/>
    <mergeCell ref="G54:H54"/>
    <mergeCell ref="G52:H52"/>
    <mergeCell ref="G32:H32"/>
    <mergeCell ref="G40:H40"/>
    <mergeCell ref="G42:H42"/>
    <mergeCell ref="G48:H48"/>
    <mergeCell ref="G46:H46"/>
    <mergeCell ref="G44:H44"/>
    <mergeCell ref="K89:L89"/>
    <mergeCell ref="G10:H10"/>
    <mergeCell ref="G20:H20"/>
    <mergeCell ref="G18:H18"/>
    <mergeCell ref="G30:H30"/>
    <mergeCell ref="G28:H28"/>
    <mergeCell ref="G26:H26"/>
    <mergeCell ref="G24:H24"/>
    <mergeCell ref="G14:H14"/>
    <mergeCell ref="G16:H16"/>
    <mergeCell ref="G12:H12"/>
    <mergeCell ref="G22:H22"/>
    <mergeCell ref="G38:H38"/>
    <mergeCell ref="G36:H36"/>
    <mergeCell ref="G34:H34"/>
    <mergeCell ref="K61:L61"/>
    <mergeCell ref="I8:J8"/>
    <mergeCell ref="M12:P14"/>
    <mergeCell ref="B7:O7"/>
    <mergeCell ref="C4:L4"/>
    <mergeCell ref="M4:N4"/>
    <mergeCell ref="B14:C14"/>
    <mergeCell ref="B12:C12"/>
    <mergeCell ref="B8:C8"/>
    <mergeCell ref="D8:E8"/>
    <mergeCell ref="G8:H8"/>
    <mergeCell ref="K95:L95"/>
    <mergeCell ref="G97:H97"/>
    <mergeCell ref="B11:P11"/>
    <mergeCell ref="M16:P18"/>
    <mergeCell ref="G35:H35"/>
    <mergeCell ref="G39:H39"/>
    <mergeCell ref="K39:L39"/>
    <mergeCell ref="G41:H41"/>
    <mergeCell ref="K41:L41"/>
    <mergeCell ref="G43:H43"/>
    <mergeCell ref="G45:H45"/>
    <mergeCell ref="K45:L45"/>
    <mergeCell ref="G61:H61"/>
    <mergeCell ref="B18:C18"/>
    <mergeCell ref="G31:H31"/>
    <mergeCell ref="B16:C16"/>
    <mergeCell ref="D2:U2"/>
    <mergeCell ref="B40:C40"/>
    <mergeCell ref="B30:C30"/>
    <mergeCell ref="B32:C32"/>
    <mergeCell ref="B34:C34"/>
    <mergeCell ref="B36:C36"/>
    <mergeCell ref="B38:C38"/>
    <mergeCell ref="B20:C20"/>
    <mergeCell ref="B22:C22"/>
    <mergeCell ref="B24:C24"/>
    <mergeCell ref="B26:C26"/>
    <mergeCell ref="B28:C28"/>
    <mergeCell ref="B10:C10"/>
    <mergeCell ref="D10:E10"/>
    <mergeCell ref="K31:L31"/>
    <mergeCell ref="M31:N31"/>
  </mergeCells>
  <pageMargins left="0.5902777777777778" right="0" top="0.5902777777777778" bottom="0" header="0.5118055555555556" footer="0.5118055555555556"/>
  <ignoredErrors>
    <ignoredError numberStoredAsText="1" sqref="A1:U103"/>
  </ignoredErrors>
</worksheet>
</file>

<file path=xl/worksheets/sheet9.xml><?xml version="1.0" encoding="utf-8"?>
<worksheet xmlns="http://schemas.openxmlformats.org/spreadsheetml/2006/main" xmlns:r="http://schemas.openxmlformats.org/officeDocument/2006/relationships">
  <dimension ref="A1:AA347"/>
  <sheetViews>
    <sheetView workbookViewId="0" rightToLeft="0"/>
  </sheetViews>
  <cols>
    <col min="1" max="1" customWidth="1" width="4.5703125"/>
    <col min="2" max="2" customWidth="1" width="10.42578125"/>
    <col min="3" max="3" customWidth="1" width="11.42578125"/>
    <col min="4" max="4" customWidth="1" width="11.42578125"/>
    <col min="5" max="5" customWidth="1" width="11.42578125"/>
    <col min="6" max="6" customWidth="1" width="11.42578125"/>
    <col min="7" max="7" customWidth="1" width="11.42578125"/>
    <col min="8" max="8" customWidth="1" width="11.42578125"/>
    <col min="9" max="9" customWidth="1" width="12.85546875"/>
    <col min="10" max="10" customWidth="1" width="11.42578125"/>
    <col min="11" max="11" customWidth="1" width="11.5703125"/>
    <col min="12" max="12" customWidth="1" width="11.5703125"/>
    <col min="13" max="13" customWidth="1" width="11.42578125"/>
    <col min="14" max="14" customWidth="1" width="11.42578125"/>
    <col min="15" max="15" customWidth="1" width="12.28515625"/>
    <col min="16" max="16" customWidth="1" width="11.5703125"/>
    <col min="17" max="17" customWidth="1" width="11.42578125"/>
    <col min="18" max="18" customWidth="1" width="12.28515625"/>
    <col min="19" max="19" customWidth="1" width="11.5703125"/>
    <col min="20" max="20" customWidth="1" width="11.42578125"/>
    <col min="21" max="21" customWidth="1" width="11.42578125"/>
    <col min="22" max="22" customWidth="1" width="11.42578125"/>
    <col min="23" max="23" customWidth="1" width="11.42578125"/>
    <col min="24" max="24" customWidth="1" width="11.42578125"/>
    <col min="25" max="25" customWidth="1" width="11.42578125"/>
    <col min="26" max="26" customWidth="1" width="11.42578125"/>
    <col min="27" max="27" customWidth="1" width="11.42578125"/>
    <col min="28" max="28" customWidth="1" width="11.42578125"/>
    <col min="29" max="29" customWidth="1" width="11.42578125"/>
    <col min="30" max="30" customWidth="1" width="11.42578125"/>
    <col min="31" max="31" customWidth="1" width="11.42578125"/>
    <col min="32" max="32" customWidth="1" width="11.42578125"/>
    <col min="33" max="33" customWidth="1" width="11.42578125"/>
    <col min="34" max="34" customWidth="1" width="11.42578125"/>
    <col min="35" max="35" customWidth="1" width="11.42578125"/>
    <col min="36" max="36" customWidth="1" width="11.42578125"/>
    <col min="37" max="37" customWidth="1" width="11.42578125"/>
    <col min="38" max="38" customWidth="1" width="11.42578125"/>
    <col min="39" max="39" customWidth="1" width="11.42578125"/>
    <col min="40" max="40" customWidth="1" width="11.42578125"/>
    <col min="41" max="41" customWidth="1" width="11.42578125"/>
    <col min="42" max="42" customWidth="1" width="11.42578125"/>
    <col min="43" max="43" customWidth="1" width="11.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4.5703125"/>
    <col min="258" max="258" customWidth="1" width="10.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2.85546875"/>
    <col min="266" max="266" customWidth="1" width="11.42578125"/>
    <col min="267" max="267" customWidth="1" width="11.5703125"/>
    <col min="268" max="268" customWidth="1" width="11.5703125"/>
    <col min="269" max="269" customWidth="1" width="11.42578125"/>
    <col min="270" max="270" customWidth="1" width="11.42578125"/>
    <col min="271" max="271" customWidth="1" width="12.28515625"/>
    <col min="272" max="272" customWidth="1" width="11.5703125"/>
    <col min="273" max="273" customWidth="1" width="11.42578125"/>
    <col min="274" max="274" customWidth="1" width="12.28515625"/>
    <col min="275" max="275" customWidth="1" width="11.5703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4.5703125"/>
    <col min="514" max="514" customWidth="1" width="10.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2.85546875"/>
    <col min="522" max="522" customWidth="1" width="11.42578125"/>
    <col min="523" max="523" customWidth="1" width="11.5703125"/>
    <col min="524" max="524" customWidth="1" width="11.5703125"/>
    <col min="525" max="525" customWidth="1" width="11.42578125"/>
    <col min="526" max="526" customWidth="1" width="11.42578125"/>
    <col min="527" max="527" customWidth="1" width="12.28515625"/>
    <col min="528" max="528" customWidth="1" width="11.5703125"/>
    <col min="529" max="529" customWidth="1" width="11.42578125"/>
    <col min="530" max="530" customWidth="1" width="12.28515625"/>
    <col min="531" max="531" customWidth="1" width="11.5703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4.5703125"/>
    <col min="770" max="770" customWidth="1" width="10.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2.85546875"/>
    <col min="778" max="778" customWidth="1" width="11.42578125"/>
    <col min="779" max="779" customWidth="1" width="11.5703125"/>
    <col min="780" max="780" customWidth="1" width="11.5703125"/>
    <col min="781" max="781" customWidth="1" width="11.42578125"/>
    <col min="782" max="782" customWidth="1" width="11.42578125"/>
    <col min="783" max="783" customWidth="1" width="12.28515625"/>
    <col min="784" max="784" customWidth="1" width="11.5703125"/>
    <col min="785" max="785" customWidth="1" width="11.42578125"/>
    <col min="786" max="786" customWidth="1" width="12.28515625"/>
    <col min="787" max="787" customWidth="1" width="11.5703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4.5703125"/>
    <col min="1026" max="1026" customWidth="1" width="10.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2.85546875"/>
    <col min="1034" max="1034" customWidth="1" width="11.42578125"/>
    <col min="1035" max="1035" customWidth="1" width="11.5703125"/>
    <col min="1036" max="1036" customWidth="1" width="11.5703125"/>
    <col min="1037" max="1037" customWidth="1" width="11.42578125"/>
    <col min="1038" max="1038" customWidth="1" width="11.42578125"/>
    <col min="1039" max="1039" customWidth="1" width="12.28515625"/>
    <col min="1040" max="1040" customWidth="1" width="11.5703125"/>
    <col min="1041" max="1041" customWidth="1" width="11.42578125"/>
    <col min="1042" max="1042" customWidth="1" width="12.28515625"/>
    <col min="1043" max="1043" customWidth="1" width="11.5703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4.5703125"/>
    <col min="1282" max="1282" customWidth="1" width="10.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2.85546875"/>
    <col min="1290" max="1290" customWidth="1" width="11.42578125"/>
    <col min="1291" max="1291" customWidth="1" width="11.5703125"/>
    <col min="1292" max="1292" customWidth="1" width="11.5703125"/>
    <col min="1293" max="1293" customWidth="1" width="11.42578125"/>
    <col min="1294" max="1294" customWidth="1" width="11.42578125"/>
    <col min="1295" max="1295" customWidth="1" width="12.28515625"/>
    <col min="1296" max="1296" customWidth="1" width="11.5703125"/>
    <col min="1297" max="1297" customWidth="1" width="11.42578125"/>
    <col min="1298" max="1298" customWidth="1" width="12.28515625"/>
    <col min="1299" max="1299" customWidth="1" width="11.5703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4.5703125"/>
    <col min="1538" max="1538" customWidth="1" width="10.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2.85546875"/>
    <col min="1546" max="1546" customWidth="1" width="11.42578125"/>
    <col min="1547" max="1547" customWidth="1" width="11.5703125"/>
    <col min="1548" max="1548" customWidth="1" width="11.5703125"/>
    <col min="1549" max="1549" customWidth="1" width="11.42578125"/>
    <col min="1550" max="1550" customWidth="1" width="11.42578125"/>
    <col min="1551" max="1551" customWidth="1" width="12.28515625"/>
    <col min="1552" max="1552" customWidth="1" width="11.5703125"/>
    <col min="1553" max="1553" customWidth="1" width="11.42578125"/>
    <col min="1554" max="1554" customWidth="1" width="12.28515625"/>
    <col min="1555" max="1555" customWidth="1" width="11.5703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4.5703125"/>
    <col min="1794" max="1794" customWidth="1" width="10.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2.85546875"/>
    <col min="1802" max="1802" customWidth="1" width="11.42578125"/>
    <col min="1803" max="1803" customWidth="1" width="11.5703125"/>
    <col min="1804" max="1804" customWidth="1" width="11.5703125"/>
    <col min="1805" max="1805" customWidth="1" width="11.42578125"/>
    <col min="1806" max="1806" customWidth="1" width="11.42578125"/>
    <col min="1807" max="1807" customWidth="1" width="12.28515625"/>
    <col min="1808" max="1808" customWidth="1" width="11.5703125"/>
    <col min="1809" max="1809" customWidth="1" width="11.42578125"/>
    <col min="1810" max="1810" customWidth="1" width="12.28515625"/>
    <col min="1811" max="1811" customWidth="1" width="11.5703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4.5703125"/>
    <col min="2050" max="2050" customWidth="1" width="10.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2.85546875"/>
    <col min="2058" max="2058" customWidth="1" width="11.42578125"/>
    <col min="2059" max="2059" customWidth="1" width="11.5703125"/>
    <col min="2060" max="2060" customWidth="1" width="11.5703125"/>
    <col min="2061" max="2061" customWidth="1" width="11.42578125"/>
    <col min="2062" max="2062" customWidth="1" width="11.42578125"/>
    <col min="2063" max="2063" customWidth="1" width="12.28515625"/>
    <col min="2064" max="2064" customWidth="1" width="11.5703125"/>
    <col min="2065" max="2065" customWidth="1" width="11.42578125"/>
    <col min="2066" max="2066" customWidth="1" width="12.28515625"/>
    <col min="2067" max="2067" customWidth="1" width="11.5703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4.5703125"/>
    <col min="2306" max="2306" customWidth="1" width="10.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2.85546875"/>
    <col min="2314" max="2314" customWidth="1" width="11.42578125"/>
    <col min="2315" max="2315" customWidth="1" width="11.5703125"/>
    <col min="2316" max="2316" customWidth="1" width="11.5703125"/>
    <col min="2317" max="2317" customWidth="1" width="11.42578125"/>
    <col min="2318" max="2318" customWidth="1" width="11.42578125"/>
    <col min="2319" max="2319" customWidth="1" width="12.28515625"/>
    <col min="2320" max="2320" customWidth="1" width="11.5703125"/>
    <col min="2321" max="2321" customWidth="1" width="11.42578125"/>
    <col min="2322" max="2322" customWidth="1" width="12.28515625"/>
    <col min="2323" max="2323" customWidth="1" width="11.5703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4.5703125"/>
    <col min="2562" max="2562" customWidth="1" width="10.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2.85546875"/>
    <col min="2570" max="2570" customWidth="1" width="11.42578125"/>
    <col min="2571" max="2571" customWidth="1" width="11.5703125"/>
    <col min="2572" max="2572" customWidth="1" width="11.5703125"/>
    <col min="2573" max="2573" customWidth="1" width="11.42578125"/>
    <col min="2574" max="2574" customWidth="1" width="11.42578125"/>
    <col min="2575" max="2575" customWidth="1" width="12.28515625"/>
    <col min="2576" max="2576" customWidth="1" width="11.5703125"/>
    <col min="2577" max="2577" customWidth="1" width="11.42578125"/>
    <col min="2578" max="2578" customWidth="1" width="12.28515625"/>
    <col min="2579" max="2579" customWidth="1" width="11.5703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4.5703125"/>
    <col min="2818" max="2818" customWidth="1" width="10.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2.85546875"/>
    <col min="2826" max="2826" customWidth="1" width="11.42578125"/>
    <col min="2827" max="2827" customWidth="1" width="11.5703125"/>
    <col min="2828" max="2828" customWidth="1" width="11.5703125"/>
    <col min="2829" max="2829" customWidth="1" width="11.42578125"/>
    <col min="2830" max="2830" customWidth="1" width="11.42578125"/>
    <col min="2831" max="2831" customWidth="1" width="12.28515625"/>
    <col min="2832" max="2832" customWidth="1" width="11.5703125"/>
    <col min="2833" max="2833" customWidth="1" width="11.42578125"/>
    <col min="2834" max="2834" customWidth="1" width="12.28515625"/>
    <col min="2835" max="2835" customWidth="1" width="11.5703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4.5703125"/>
    <col min="3074" max="3074" customWidth="1" width="10.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2.85546875"/>
    <col min="3082" max="3082" customWidth="1" width="11.42578125"/>
    <col min="3083" max="3083" customWidth="1" width="11.5703125"/>
    <col min="3084" max="3084" customWidth="1" width="11.5703125"/>
    <col min="3085" max="3085" customWidth="1" width="11.42578125"/>
    <col min="3086" max="3086" customWidth="1" width="11.42578125"/>
    <col min="3087" max="3087" customWidth="1" width="12.28515625"/>
    <col min="3088" max="3088" customWidth="1" width="11.5703125"/>
    <col min="3089" max="3089" customWidth="1" width="11.42578125"/>
    <col min="3090" max="3090" customWidth="1" width="12.28515625"/>
    <col min="3091" max="3091" customWidth="1" width="11.5703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4.5703125"/>
    <col min="3330" max="3330" customWidth="1" width="10.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2.85546875"/>
    <col min="3338" max="3338" customWidth="1" width="11.42578125"/>
    <col min="3339" max="3339" customWidth="1" width="11.5703125"/>
    <col min="3340" max="3340" customWidth="1" width="11.5703125"/>
    <col min="3341" max="3341" customWidth="1" width="11.42578125"/>
    <col min="3342" max="3342" customWidth="1" width="11.42578125"/>
    <col min="3343" max="3343" customWidth="1" width="12.28515625"/>
    <col min="3344" max="3344" customWidth="1" width="11.5703125"/>
    <col min="3345" max="3345" customWidth="1" width="11.42578125"/>
    <col min="3346" max="3346" customWidth="1" width="12.28515625"/>
    <col min="3347" max="3347" customWidth="1" width="11.5703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4.5703125"/>
    <col min="3586" max="3586" customWidth="1" width="10.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2.85546875"/>
    <col min="3594" max="3594" customWidth="1" width="11.42578125"/>
    <col min="3595" max="3595" customWidth="1" width="11.5703125"/>
    <col min="3596" max="3596" customWidth="1" width="11.5703125"/>
    <col min="3597" max="3597" customWidth="1" width="11.42578125"/>
    <col min="3598" max="3598" customWidth="1" width="11.42578125"/>
    <col min="3599" max="3599" customWidth="1" width="12.28515625"/>
    <col min="3600" max="3600" customWidth="1" width="11.5703125"/>
    <col min="3601" max="3601" customWidth="1" width="11.42578125"/>
    <col min="3602" max="3602" customWidth="1" width="12.28515625"/>
    <col min="3603" max="3603" customWidth="1" width="11.5703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4.5703125"/>
    <col min="3842" max="3842" customWidth="1" width="10.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2.85546875"/>
    <col min="3850" max="3850" customWidth="1" width="11.42578125"/>
    <col min="3851" max="3851" customWidth="1" width="11.5703125"/>
    <col min="3852" max="3852" customWidth="1" width="11.5703125"/>
    <col min="3853" max="3853" customWidth="1" width="11.42578125"/>
    <col min="3854" max="3854" customWidth="1" width="11.42578125"/>
    <col min="3855" max="3855" customWidth="1" width="12.28515625"/>
    <col min="3856" max="3856" customWidth="1" width="11.5703125"/>
    <col min="3857" max="3857" customWidth="1" width="11.42578125"/>
    <col min="3858" max="3858" customWidth="1" width="12.28515625"/>
    <col min="3859" max="3859" customWidth="1" width="11.5703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4.5703125"/>
    <col min="4098" max="4098" customWidth="1" width="10.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2.85546875"/>
    <col min="4106" max="4106" customWidth="1" width="11.42578125"/>
    <col min="4107" max="4107" customWidth="1" width="11.5703125"/>
    <col min="4108" max="4108" customWidth="1" width="11.5703125"/>
    <col min="4109" max="4109" customWidth="1" width="11.42578125"/>
    <col min="4110" max="4110" customWidth="1" width="11.42578125"/>
    <col min="4111" max="4111" customWidth="1" width="12.28515625"/>
    <col min="4112" max="4112" customWidth="1" width="11.5703125"/>
    <col min="4113" max="4113" customWidth="1" width="11.42578125"/>
    <col min="4114" max="4114" customWidth="1" width="12.28515625"/>
    <col min="4115" max="4115" customWidth="1" width="11.5703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4.5703125"/>
    <col min="4354" max="4354" customWidth="1" width="10.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2.85546875"/>
    <col min="4362" max="4362" customWidth="1" width="11.42578125"/>
    <col min="4363" max="4363" customWidth="1" width="11.5703125"/>
    <col min="4364" max="4364" customWidth="1" width="11.5703125"/>
    <col min="4365" max="4365" customWidth="1" width="11.42578125"/>
    <col min="4366" max="4366" customWidth="1" width="11.42578125"/>
    <col min="4367" max="4367" customWidth="1" width="12.28515625"/>
    <col min="4368" max="4368" customWidth="1" width="11.5703125"/>
    <col min="4369" max="4369" customWidth="1" width="11.42578125"/>
    <col min="4370" max="4370" customWidth="1" width="12.28515625"/>
    <col min="4371" max="4371" customWidth="1" width="11.5703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4.5703125"/>
    <col min="4610" max="4610" customWidth="1" width="10.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2.85546875"/>
    <col min="4618" max="4618" customWidth="1" width="11.42578125"/>
    <col min="4619" max="4619" customWidth="1" width="11.5703125"/>
    <col min="4620" max="4620" customWidth="1" width="11.5703125"/>
    <col min="4621" max="4621" customWidth="1" width="11.42578125"/>
    <col min="4622" max="4622" customWidth="1" width="11.42578125"/>
    <col min="4623" max="4623" customWidth="1" width="12.28515625"/>
    <col min="4624" max="4624" customWidth="1" width="11.5703125"/>
    <col min="4625" max="4625" customWidth="1" width="11.42578125"/>
    <col min="4626" max="4626" customWidth="1" width="12.28515625"/>
    <col min="4627" max="4627" customWidth="1" width="11.5703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4.5703125"/>
    <col min="4866" max="4866" customWidth="1" width="10.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2.85546875"/>
    <col min="4874" max="4874" customWidth="1" width="11.42578125"/>
    <col min="4875" max="4875" customWidth="1" width="11.5703125"/>
    <col min="4876" max="4876" customWidth="1" width="11.5703125"/>
    <col min="4877" max="4877" customWidth="1" width="11.42578125"/>
    <col min="4878" max="4878" customWidth="1" width="11.42578125"/>
    <col min="4879" max="4879" customWidth="1" width="12.28515625"/>
    <col min="4880" max="4880" customWidth="1" width="11.5703125"/>
    <col min="4881" max="4881" customWidth="1" width="11.42578125"/>
    <col min="4882" max="4882" customWidth="1" width="12.28515625"/>
    <col min="4883" max="4883" customWidth="1" width="11.5703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4.5703125"/>
    <col min="5122" max="5122" customWidth="1" width="10.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2.85546875"/>
    <col min="5130" max="5130" customWidth="1" width="11.42578125"/>
    <col min="5131" max="5131" customWidth="1" width="11.5703125"/>
    <col min="5132" max="5132" customWidth="1" width="11.5703125"/>
    <col min="5133" max="5133" customWidth="1" width="11.42578125"/>
    <col min="5134" max="5134" customWidth="1" width="11.42578125"/>
    <col min="5135" max="5135" customWidth="1" width="12.28515625"/>
    <col min="5136" max="5136" customWidth="1" width="11.5703125"/>
    <col min="5137" max="5137" customWidth="1" width="11.42578125"/>
    <col min="5138" max="5138" customWidth="1" width="12.28515625"/>
    <col min="5139" max="5139" customWidth="1" width="11.5703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4.5703125"/>
    <col min="5378" max="5378" customWidth="1" width="10.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2.85546875"/>
    <col min="5386" max="5386" customWidth="1" width="11.42578125"/>
    <col min="5387" max="5387" customWidth="1" width="11.5703125"/>
    <col min="5388" max="5388" customWidth="1" width="11.5703125"/>
    <col min="5389" max="5389" customWidth="1" width="11.42578125"/>
    <col min="5390" max="5390" customWidth="1" width="11.42578125"/>
    <col min="5391" max="5391" customWidth="1" width="12.28515625"/>
    <col min="5392" max="5392" customWidth="1" width="11.5703125"/>
    <col min="5393" max="5393" customWidth="1" width="11.42578125"/>
    <col min="5394" max="5394" customWidth="1" width="12.28515625"/>
    <col min="5395" max="5395" customWidth="1" width="11.5703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4.5703125"/>
    <col min="5634" max="5634" customWidth="1" width="10.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2.85546875"/>
    <col min="5642" max="5642" customWidth="1" width="11.42578125"/>
    <col min="5643" max="5643" customWidth="1" width="11.5703125"/>
    <col min="5644" max="5644" customWidth="1" width="11.5703125"/>
    <col min="5645" max="5645" customWidth="1" width="11.42578125"/>
    <col min="5646" max="5646" customWidth="1" width="11.42578125"/>
    <col min="5647" max="5647" customWidth="1" width="12.28515625"/>
    <col min="5648" max="5648" customWidth="1" width="11.5703125"/>
    <col min="5649" max="5649" customWidth="1" width="11.42578125"/>
    <col min="5650" max="5650" customWidth="1" width="12.28515625"/>
    <col min="5651" max="5651" customWidth="1" width="11.5703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4.5703125"/>
    <col min="5890" max="5890" customWidth="1" width="10.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2.85546875"/>
    <col min="5898" max="5898" customWidth="1" width="11.42578125"/>
    <col min="5899" max="5899" customWidth="1" width="11.5703125"/>
    <col min="5900" max="5900" customWidth="1" width="11.5703125"/>
    <col min="5901" max="5901" customWidth="1" width="11.42578125"/>
    <col min="5902" max="5902" customWidth="1" width="11.42578125"/>
    <col min="5903" max="5903" customWidth="1" width="12.28515625"/>
    <col min="5904" max="5904" customWidth="1" width="11.5703125"/>
    <col min="5905" max="5905" customWidth="1" width="11.42578125"/>
    <col min="5906" max="5906" customWidth="1" width="12.28515625"/>
    <col min="5907" max="5907" customWidth="1" width="11.5703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4.5703125"/>
    <col min="6146" max="6146" customWidth="1" width="10.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2.85546875"/>
    <col min="6154" max="6154" customWidth="1" width="11.42578125"/>
    <col min="6155" max="6155" customWidth="1" width="11.5703125"/>
    <col min="6156" max="6156" customWidth="1" width="11.5703125"/>
    <col min="6157" max="6157" customWidth="1" width="11.42578125"/>
    <col min="6158" max="6158" customWidth="1" width="11.42578125"/>
    <col min="6159" max="6159" customWidth="1" width="12.28515625"/>
    <col min="6160" max="6160" customWidth="1" width="11.5703125"/>
    <col min="6161" max="6161" customWidth="1" width="11.42578125"/>
    <col min="6162" max="6162" customWidth="1" width="12.28515625"/>
    <col min="6163" max="6163" customWidth="1" width="11.5703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4.5703125"/>
    <col min="6402" max="6402" customWidth="1" width="10.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2.85546875"/>
    <col min="6410" max="6410" customWidth="1" width="11.42578125"/>
    <col min="6411" max="6411" customWidth="1" width="11.5703125"/>
    <col min="6412" max="6412" customWidth="1" width="11.5703125"/>
    <col min="6413" max="6413" customWidth="1" width="11.42578125"/>
    <col min="6414" max="6414" customWidth="1" width="11.42578125"/>
    <col min="6415" max="6415" customWidth="1" width="12.28515625"/>
    <col min="6416" max="6416" customWidth="1" width="11.5703125"/>
    <col min="6417" max="6417" customWidth="1" width="11.42578125"/>
    <col min="6418" max="6418" customWidth="1" width="12.28515625"/>
    <col min="6419" max="6419" customWidth="1" width="11.5703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4.5703125"/>
    <col min="6658" max="6658" customWidth="1" width="10.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2.85546875"/>
    <col min="6666" max="6666" customWidth="1" width="11.42578125"/>
    <col min="6667" max="6667" customWidth="1" width="11.5703125"/>
    <col min="6668" max="6668" customWidth="1" width="11.5703125"/>
    <col min="6669" max="6669" customWidth="1" width="11.42578125"/>
    <col min="6670" max="6670" customWidth="1" width="11.42578125"/>
    <col min="6671" max="6671" customWidth="1" width="12.28515625"/>
    <col min="6672" max="6672" customWidth="1" width="11.5703125"/>
    <col min="6673" max="6673" customWidth="1" width="11.42578125"/>
    <col min="6674" max="6674" customWidth="1" width="12.28515625"/>
    <col min="6675" max="6675" customWidth="1" width="11.5703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4.5703125"/>
    <col min="6914" max="6914" customWidth="1" width="10.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2.85546875"/>
    <col min="6922" max="6922" customWidth="1" width="11.42578125"/>
    <col min="6923" max="6923" customWidth="1" width="11.5703125"/>
    <col min="6924" max="6924" customWidth="1" width="11.5703125"/>
    <col min="6925" max="6925" customWidth="1" width="11.42578125"/>
    <col min="6926" max="6926" customWidth="1" width="11.42578125"/>
    <col min="6927" max="6927" customWidth="1" width="12.28515625"/>
    <col min="6928" max="6928" customWidth="1" width="11.5703125"/>
    <col min="6929" max="6929" customWidth="1" width="11.42578125"/>
    <col min="6930" max="6930" customWidth="1" width="12.28515625"/>
    <col min="6931" max="6931" customWidth="1" width="11.5703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4.5703125"/>
    <col min="7170" max="7170" customWidth="1" width="10.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2.85546875"/>
    <col min="7178" max="7178" customWidth="1" width="11.42578125"/>
    <col min="7179" max="7179" customWidth="1" width="11.5703125"/>
    <col min="7180" max="7180" customWidth="1" width="11.5703125"/>
    <col min="7181" max="7181" customWidth="1" width="11.42578125"/>
    <col min="7182" max="7182" customWidth="1" width="11.42578125"/>
    <col min="7183" max="7183" customWidth="1" width="12.28515625"/>
    <col min="7184" max="7184" customWidth="1" width="11.5703125"/>
    <col min="7185" max="7185" customWidth="1" width="11.42578125"/>
    <col min="7186" max="7186" customWidth="1" width="12.28515625"/>
    <col min="7187" max="7187" customWidth="1" width="11.5703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4.5703125"/>
    <col min="7426" max="7426" customWidth="1" width="10.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2.85546875"/>
    <col min="7434" max="7434" customWidth="1" width="11.42578125"/>
    <col min="7435" max="7435" customWidth="1" width="11.5703125"/>
    <col min="7436" max="7436" customWidth="1" width="11.5703125"/>
    <col min="7437" max="7437" customWidth="1" width="11.42578125"/>
    <col min="7438" max="7438" customWidth="1" width="11.42578125"/>
    <col min="7439" max="7439" customWidth="1" width="12.28515625"/>
    <col min="7440" max="7440" customWidth="1" width="11.5703125"/>
    <col min="7441" max="7441" customWidth="1" width="11.42578125"/>
    <col min="7442" max="7442" customWidth="1" width="12.28515625"/>
    <col min="7443" max="7443" customWidth="1" width="11.5703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4.5703125"/>
    <col min="7682" max="7682" customWidth="1" width="10.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2.85546875"/>
    <col min="7690" max="7690" customWidth="1" width="11.42578125"/>
    <col min="7691" max="7691" customWidth="1" width="11.5703125"/>
    <col min="7692" max="7692" customWidth="1" width="11.5703125"/>
    <col min="7693" max="7693" customWidth="1" width="11.42578125"/>
    <col min="7694" max="7694" customWidth="1" width="11.42578125"/>
    <col min="7695" max="7695" customWidth="1" width="12.28515625"/>
    <col min="7696" max="7696" customWidth="1" width="11.5703125"/>
    <col min="7697" max="7697" customWidth="1" width="11.42578125"/>
    <col min="7698" max="7698" customWidth="1" width="12.28515625"/>
    <col min="7699" max="7699" customWidth="1" width="11.5703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4.5703125"/>
    <col min="7938" max="7938" customWidth="1" width="10.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2.85546875"/>
    <col min="7946" max="7946" customWidth="1" width="11.42578125"/>
    <col min="7947" max="7947" customWidth="1" width="11.5703125"/>
    <col min="7948" max="7948" customWidth="1" width="11.5703125"/>
    <col min="7949" max="7949" customWidth="1" width="11.42578125"/>
    <col min="7950" max="7950" customWidth="1" width="11.42578125"/>
    <col min="7951" max="7951" customWidth="1" width="12.28515625"/>
    <col min="7952" max="7952" customWidth="1" width="11.5703125"/>
    <col min="7953" max="7953" customWidth="1" width="11.42578125"/>
    <col min="7954" max="7954" customWidth="1" width="12.28515625"/>
    <col min="7955" max="7955" customWidth="1" width="11.5703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4.5703125"/>
    <col min="8194" max="8194" customWidth="1" width="10.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2.85546875"/>
    <col min="8202" max="8202" customWidth="1" width="11.42578125"/>
    <col min="8203" max="8203" customWidth="1" width="11.5703125"/>
    <col min="8204" max="8204" customWidth="1" width="11.5703125"/>
    <col min="8205" max="8205" customWidth="1" width="11.42578125"/>
    <col min="8206" max="8206" customWidth="1" width="11.42578125"/>
    <col min="8207" max="8207" customWidth="1" width="12.28515625"/>
    <col min="8208" max="8208" customWidth="1" width="11.5703125"/>
    <col min="8209" max="8209" customWidth="1" width="11.42578125"/>
    <col min="8210" max="8210" customWidth="1" width="12.28515625"/>
    <col min="8211" max="8211" customWidth="1" width="11.5703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4.5703125"/>
    <col min="8450" max="8450" customWidth="1" width="10.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2.85546875"/>
    <col min="8458" max="8458" customWidth="1" width="11.42578125"/>
    <col min="8459" max="8459" customWidth="1" width="11.5703125"/>
    <col min="8460" max="8460" customWidth="1" width="11.5703125"/>
    <col min="8461" max="8461" customWidth="1" width="11.42578125"/>
    <col min="8462" max="8462" customWidth="1" width="11.42578125"/>
    <col min="8463" max="8463" customWidth="1" width="12.28515625"/>
    <col min="8464" max="8464" customWidth="1" width="11.5703125"/>
    <col min="8465" max="8465" customWidth="1" width="11.42578125"/>
    <col min="8466" max="8466" customWidth="1" width="12.28515625"/>
    <col min="8467" max="8467" customWidth="1" width="11.5703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4.5703125"/>
    <col min="8706" max="8706" customWidth="1" width="10.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2.85546875"/>
    <col min="8714" max="8714" customWidth="1" width="11.42578125"/>
    <col min="8715" max="8715" customWidth="1" width="11.5703125"/>
    <col min="8716" max="8716" customWidth="1" width="11.5703125"/>
    <col min="8717" max="8717" customWidth="1" width="11.42578125"/>
    <col min="8718" max="8718" customWidth="1" width="11.42578125"/>
    <col min="8719" max="8719" customWidth="1" width="12.28515625"/>
    <col min="8720" max="8720" customWidth="1" width="11.5703125"/>
    <col min="8721" max="8721" customWidth="1" width="11.42578125"/>
    <col min="8722" max="8722" customWidth="1" width="12.28515625"/>
    <col min="8723" max="8723" customWidth="1" width="11.5703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4.5703125"/>
    <col min="8962" max="8962" customWidth="1" width="10.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2.85546875"/>
    <col min="8970" max="8970" customWidth="1" width="11.42578125"/>
    <col min="8971" max="8971" customWidth="1" width="11.5703125"/>
    <col min="8972" max="8972" customWidth="1" width="11.5703125"/>
    <col min="8973" max="8973" customWidth="1" width="11.42578125"/>
    <col min="8974" max="8974" customWidth="1" width="11.42578125"/>
    <col min="8975" max="8975" customWidth="1" width="12.28515625"/>
    <col min="8976" max="8976" customWidth="1" width="11.5703125"/>
    <col min="8977" max="8977" customWidth="1" width="11.42578125"/>
    <col min="8978" max="8978" customWidth="1" width="12.28515625"/>
    <col min="8979" max="8979" customWidth="1" width="11.5703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4.5703125"/>
    <col min="9218" max="9218" customWidth="1" width="10.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2.85546875"/>
    <col min="9226" max="9226" customWidth="1" width="11.42578125"/>
    <col min="9227" max="9227" customWidth="1" width="11.5703125"/>
    <col min="9228" max="9228" customWidth="1" width="11.5703125"/>
    <col min="9229" max="9229" customWidth="1" width="11.42578125"/>
    <col min="9230" max="9230" customWidth="1" width="11.42578125"/>
    <col min="9231" max="9231" customWidth="1" width="12.28515625"/>
    <col min="9232" max="9232" customWidth="1" width="11.5703125"/>
    <col min="9233" max="9233" customWidth="1" width="11.42578125"/>
    <col min="9234" max="9234" customWidth="1" width="12.28515625"/>
    <col min="9235" max="9235" customWidth="1" width="11.5703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4.5703125"/>
    <col min="9474" max="9474" customWidth="1" width="10.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2.85546875"/>
    <col min="9482" max="9482" customWidth="1" width="11.42578125"/>
    <col min="9483" max="9483" customWidth="1" width="11.5703125"/>
    <col min="9484" max="9484" customWidth="1" width="11.5703125"/>
    <col min="9485" max="9485" customWidth="1" width="11.42578125"/>
    <col min="9486" max="9486" customWidth="1" width="11.42578125"/>
    <col min="9487" max="9487" customWidth="1" width="12.28515625"/>
    <col min="9488" max="9488" customWidth="1" width="11.5703125"/>
    <col min="9489" max="9489" customWidth="1" width="11.42578125"/>
    <col min="9490" max="9490" customWidth="1" width="12.28515625"/>
    <col min="9491" max="9491" customWidth="1" width="11.5703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4.5703125"/>
    <col min="9730" max="9730" customWidth="1" width="10.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2.85546875"/>
    <col min="9738" max="9738" customWidth="1" width="11.42578125"/>
    <col min="9739" max="9739" customWidth="1" width="11.5703125"/>
    <col min="9740" max="9740" customWidth="1" width="11.5703125"/>
    <col min="9741" max="9741" customWidth="1" width="11.42578125"/>
    <col min="9742" max="9742" customWidth="1" width="11.42578125"/>
    <col min="9743" max="9743" customWidth="1" width="12.28515625"/>
    <col min="9744" max="9744" customWidth="1" width="11.5703125"/>
    <col min="9745" max="9745" customWidth="1" width="11.42578125"/>
    <col min="9746" max="9746" customWidth="1" width="12.28515625"/>
    <col min="9747" max="9747" customWidth="1" width="11.5703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4.5703125"/>
    <col min="9986" max="9986" customWidth="1" width="10.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2.85546875"/>
    <col min="9994" max="9994" customWidth="1" width="11.42578125"/>
    <col min="9995" max="9995" customWidth="1" width="11.5703125"/>
    <col min="9996" max="9996" customWidth="1" width="11.5703125"/>
    <col min="9997" max="9997" customWidth="1" width="11.42578125"/>
    <col min="9998" max="9998" customWidth="1" width="11.42578125"/>
    <col min="9999" max="9999" customWidth="1" width="12.28515625"/>
    <col min="10000" max="10000" customWidth="1" width="11.5703125"/>
    <col min="10001" max="10001" customWidth="1" width="11.42578125"/>
    <col min="10002" max="10002" customWidth="1" width="12.28515625"/>
    <col min="10003" max="10003" customWidth="1" width="11.5703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4.5703125"/>
    <col min="10242" max="10242" customWidth="1" width="10.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2.85546875"/>
    <col min="10250" max="10250" customWidth="1" width="11.42578125"/>
    <col min="10251" max="10251" customWidth="1" width="11.5703125"/>
    <col min="10252" max="10252" customWidth="1" width="11.5703125"/>
    <col min="10253" max="10253" customWidth="1" width="11.42578125"/>
    <col min="10254" max="10254" customWidth="1" width="11.42578125"/>
    <col min="10255" max="10255" customWidth="1" width="12.28515625"/>
    <col min="10256" max="10256" customWidth="1" width="11.5703125"/>
    <col min="10257" max="10257" customWidth="1" width="11.42578125"/>
    <col min="10258" max="10258" customWidth="1" width="12.28515625"/>
    <col min="10259" max="10259" customWidth="1" width="11.5703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4.5703125"/>
    <col min="10498" max="10498" customWidth="1" width="10.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2.85546875"/>
    <col min="10506" max="10506" customWidth="1" width="11.42578125"/>
    <col min="10507" max="10507" customWidth="1" width="11.5703125"/>
    <col min="10508" max="10508" customWidth="1" width="11.5703125"/>
    <col min="10509" max="10509" customWidth="1" width="11.42578125"/>
    <col min="10510" max="10510" customWidth="1" width="11.42578125"/>
    <col min="10511" max="10511" customWidth="1" width="12.28515625"/>
    <col min="10512" max="10512" customWidth="1" width="11.5703125"/>
    <col min="10513" max="10513" customWidth="1" width="11.42578125"/>
    <col min="10514" max="10514" customWidth="1" width="12.28515625"/>
    <col min="10515" max="10515" customWidth="1" width="11.5703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4.5703125"/>
    <col min="10754" max="10754" customWidth="1" width="10.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2.85546875"/>
    <col min="10762" max="10762" customWidth="1" width="11.42578125"/>
    <col min="10763" max="10763" customWidth="1" width="11.5703125"/>
    <col min="10764" max="10764" customWidth="1" width="11.5703125"/>
    <col min="10765" max="10765" customWidth="1" width="11.42578125"/>
    <col min="10766" max="10766" customWidth="1" width="11.42578125"/>
    <col min="10767" max="10767" customWidth="1" width="12.28515625"/>
    <col min="10768" max="10768" customWidth="1" width="11.5703125"/>
    <col min="10769" max="10769" customWidth="1" width="11.42578125"/>
    <col min="10770" max="10770" customWidth="1" width="12.28515625"/>
    <col min="10771" max="10771" customWidth="1" width="11.5703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4.5703125"/>
    <col min="11010" max="11010" customWidth="1" width="10.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2.85546875"/>
    <col min="11018" max="11018" customWidth="1" width="11.42578125"/>
    <col min="11019" max="11019" customWidth="1" width="11.5703125"/>
    <col min="11020" max="11020" customWidth="1" width="11.5703125"/>
    <col min="11021" max="11021" customWidth="1" width="11.42578125"/>
    <col min="11022" max="11022" customWidth="1" width="11.42578125"/>
    <col min="11023" max="11023" customWidth="1" width="12.28515625"/>
    <col min="11024" max="11024" customWidth="1" width="11.5703125"/>
    <col min="11025" max="11025" customWidth="1" width="11.42578125"/>
    <col min="11026" max="11026" customWidth="1" width="12.28515625"/>
    <col min="11027" max="11027" customWidth="1" width="11.5703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4.5703125"/>
    <col min="11266" max="11266" customWidth="1" width="10.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2.85546875"/>
    <col min="11274" max="11274" customWidth="1" width="11.42578125"/>
    <col min="11275" max="11275" customWidth="1" width="11.5703125"/>
    <col min="11276" max="11276" customWidth="1" width="11.5703125"/>
    <col min="11277" max="11277" customWidth="1" width="11.42578125"/>
    <col min="11278" max="11278" customWidth="1" width="11.42578125"/>
    <col min="11279" max="11279" customWidth="1" width="12.28515625"/>
    <col min="11280" max="11280" customWidth="1" width="11.5703125"/>
    <col min="11281" max="11281" customWidth="1" width="11.42578125"/>
    <col min="11282" max="11282" customWidth="1" width="12.28515625"/>
    <col min="11283" max="11283" customWidth="1" width="11.5703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4.5703125"/>
    <col min="11522" max="11522" customWidth="1" width="10.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2.85546875"/>
    <col min="11530" max="11530" customWidth="1" width="11.42578125"/>
    <col min="11531" max="11531" customWidth="1" width="11.5703125"/>
    <col min="11532" max="11532" customWidth="1" width="11.5703125"/>
    <col min="11533" max="11533" customWidth="1" width="11.42578125"/>
    <col min="11534" max="11534" customWidth="1" width="11.42578125"/>
    <col min="11535" max="11535" customWidth="1" width="12.28515625"/>
    <col min="11536" max="11536" customWidth="1" width="11.5703125"/>
    <col min="11537" max="11537" customWidth="1" width="11.42578125"/>
    <col min="11538" max="11538" customWidth="1" width="12.28515625"/>
    <col min="11539" max="11539" customWidth="1" width="11.5703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4.5703125"/>
    <col min="11778" max="11778" customWidth="1" width="10.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2.85546875"/>
    <col min="11786" max="11786" customWidth="1" width="11.42578125"/>
    <col min="11787" max="11787" customWidth="1" width="11.5703125"/>
    <col min="11788" max="11788" customWidth="1" width="11.5703125"/>
    <col min="11789" max="11789" customWidth="1" width="11.42578125"/>
    <col min="11790" max="11790" customWidth="1" width="11.42578125"/>
    <col min="11791" max="11791" customWidth="1" width="12.28515625"/>
    <col min="11792" max="11792" customWidth="1" width="11.5703125"/>
    <col min="11793" max="11793" customWidth="1" width="11.42578125"/>
    <col min="11794" max="11794" customWidth="1" width="12.28515625"/>
    <col min="11795" max="11795" customWidth="1" width="11.5703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4.5703125"/>
    <col min="12034" max="12034" customWidth="1" width="10.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2.85546875"/>
    <col min="12042" max="12042" customWidth="1" width="11.42578125"/>
    <col min="12043" max="12043" customWidth="1" width="11.5703125"/>
    <col min="12044" max="12044" customWidth="1" width="11.5703125"/>
    <col min="12045" max="12045" customWidth="1" width="11.42578125"/>
    <col min="12046" max="12046" customWidth="1" width="11.42578125"/>
    <col min="12047" max="12047" customWidth="1" width="12.28515625"/>
    <col min="12048" max="12048" customWidth="1" width="11.5703125"/>
    <col min="12049" max="12049" customWidth="1" width="11.42578125"/>
    <col min="12050" max="12050" customWidth="1" width="12.28515625"/>
    <col min="12051" max="12051" customWidth="1" width="11.5703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4.5703125"/>
    <col min="12290" max="12290" customWidth="1" width="10.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2.85546875"/>
    <col min="12298" max="12298" customWidth="1" width="11.42578125"/>
    <col min="12299" max="12299" customWidth="1" width="11.5703125"/>
    <col min="12300" max="12300" customWidth="1" width="11.5703125"/>
    <col min="12301" max="12301" customWidth="1" width="11.42578125"/>
    <col min="12302" max="12302" customWidth="1" width="11.42578125"/>
    <col min="12303" max="12303" customWidth="1" width="12.28515625"/>
    <col min="12304" max="12304" customWidth="1" width="11.5703125"/>
    <col min="12305" max="12305" customWidth="1" width="11.42578125"/>
    <col min="12306" max="12306" customWidth="1" width="12.28515625"/>
    <col min="12307" max="12307" customWidth="1" width="11.5703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4.5703125"/>
    <col min="12546" max="12546" customWidth="1" width="10.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2.85546875"/>
    <col min="12554" max="12554" customWidth="1" width="11.42578125"/>
    <col min="12555" max="12555" customWidth="1" width="11.5703125"/>
    <col min="12556" max="12556" customWidth="1" width="11.5703125"/>
    <col min="12557" max="12557" customWidth="1" width="11.42578125"/>
    <col min="12558" max="12558" customWidth="1" width="11.42578125"/>
    <col min="12559" max="12559" customWidth="1" width="12.28515625"/>
    <col min="12560" max="12560" customWidth="1" width="11.5703125"/>
    <col min="12561" max="12561" customWidth="1" width="11.42578125"/>
    <col min="12562" max="12562" customWidth="1" width="12.28515625"/>
    <col min="12563" max="12563" customWidth="1" width="11.5703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4.5703125"/>
    <col min="12802" max="12802" customWidth="1" width="10.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2.85546875"/>
    <col min="12810" max="12810" customWidth="1" width="11.42578125"/>
    <col min="12811" max="12811" customWidth="1" width="11.5703125"/>
    <col min="12812" max="12812" customWidth="1" width="11.5703125"/>
    <col min="12813" max="12813" customWidth="1" width="11.42578125"/>
    <col min="12814" max="12814" customWidth="1" width="11.42578125"/>
    <col min="12815" max="12815" customWidth="1" width="12.28515625"/>
    <col min="12816" max="12816" customWidth="1" width="11.5703125"/>
    <col min="12817" max="12817" customWidth="1" width="11.42578125"/>
    <col min="12818" max="12818" customWidth="1" width="12.28515625"/>
    <col min="12819" max="12819" customWidth="1" width="11.5703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4.5703125"/>
    <col min="13058" max="13058" customWidth="1" width="10.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2.85546875"/>
    <col min="13066" max="13066" customWidth="1" width="11.42578125"/>
    <col min="13067" max="13067" customWidth="1" width="11.5703125"/>
    <col min="13068" max="13068" customWidth="1" width="11.5703125"/>
    <col min="13069" max="13069" customWidth="1" width="11.42578125"/>
    <col min="13070" max="13070" customWidth="1" width="11.42578125"/>
    <col min="13071" max="13071" customWidth="1" width="12.28515625"/>
    <col min="13072" max="13072" customWidth="1" width="11.5703125"/>
    <col min="13073" max="13073" customWidth="1" width="11.42578125"/>
    <col min="13074" max="13074" customWidth="1" width="12.28515625"/>
    <col min="13075" max="13075" customWidth="1" width="11.5703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4.5703125"/>
    <col min="13314" max="13314" customWidth="1" width="10.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2.85546875"/>
    <col min="13322" max="13322" customWidth="1" width="11.42578125"/>
    <col min="13323" max="13323" customWidth="1" width="11.5703125"/>
    <col min="13324" max="13324" customWidth="1" width="11.5703125"/>
    <col min="13325" max="13325" customWidth="1" width="11.42578125"/>
    <col min="13326" max="13326" customWidth="1" width="11.42578125"/>
    <col min="13327" max="13327" customWidth="1" width="12.28515625"/>
    <col min="13328" max="13328" customWidth="1" width="11.5703125"/>
    <col min="13329" max="13329" customWidth="1" width="11.42578125"/>
    <col min="13330" max="13330" customWidth="1" width="12.28515625"/>
    <col min="13331" max="13331" customWidth="1" width="11.5703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4.5703125"/>
    <col min="13570" max="13570" customWidth="1" width="10.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2.85546875"/>
    <col min="13578" max="13578" customWidth="1" width="11.42578125"/>
    <col min="13579" max="13579" customWidth="1" width="11.5703125"/>
    <col min="13580" max="13580" customWidth="1" width="11.5703125"/>
    <col min="13581" max="13581" customWidth="1" width="11.42578125"/>
    <col min="13582" max="13582" customWidth="1" width="11.42578125"/>
    <col min="13583" max="13583" customWidth="1" width="12.28515625"/>
    <col min="13584" max="13584" customWidth="1" width="11.5703125"/>
    <col min="13585" max="13585" customWidth="1" width="11.42578125"/>
    <col min="13586" max="13586" customWidth="1" width="12.28515625"/>
    <col min="13587" max="13587" customWidth="1" width="11.5703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4.5703125"/>
    <col min="13826" max="13826" customWidth="1" width="10.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2.85546875"/>
    <col min="13834" max="13834" customWidth="1" width="11.42578125"/>
    <col min="13835" max="13835" customWidth="1" width="11.5703125"/>
    <col min="13836" max="13836" customWidth="1" width="11.5703125"/>
    <col min="13837" max="13837" customWidth="1" width="11.42578125"/>
    <col min="13838" max="13838" customWidth="1" width="11.42578125"/>
    <col min="13839" max="13839" customWidth="1" width="12.28515625"/>
    <col min="13840" max="13840" customWidth="1" width="11.5703125"/>
    <col min="13841" max="13841" customWidth="1" width="11.42578125"/>
    <col min="13842" max="13842" customWidth="1" width="12.28515625"/>
    <col min="13843" max="13843" customWidth="1" width="11.5703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4.5703125"/>
    <col min="14082" max="14082" customWidth="1" width="10.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2.85546875"/>
    <col min="14090" max="14090" customWidth="1" width="11.42578125"/>
    <col min="14091" max="14091" customWidth="1" width="11.5703125"/>
    <col min="14092" max="14092" customWidth="1" width="11.5703125"/>
    <col min="14093" max="14093" customWidth="1" width="11.42578125"/>
    <col min="14094" max="14094" customWidth="1" width="11.42578125"/>
    <col min="14095" max="14095" customWidth="1" width="12.28515625"/>
    <col min="14096" max="14096" customWidth="1" width="11.5703125"/>
    <col min="14097" max="14097" customWidth="1" width="11.42578125"/>
    <col min="14098" max="14098" customWidth="1" width="12.28515625"/>
    <col min="14099" max="14099" customWidth="1" width="11.5703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4.5703125"/>
    <col min="14338" max="14338" customWidth="1" width="10.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2.85546875"/>
    <col min="14346" max="14346" customWidth="1" width="11.42578125"/>
    <col min="14347" max="14347" customWidth="1" width="11.5703125"/>
    <col min="14348" max="14348" customWidth="1" width="11.5703125"/>
    <col min="14349" max="14349" customWidth="1" width="11.42578125"/>
    <col min="14350" max="14350" customWidth="1" width="11.42578125"/>
    <col min="14351" max="14351" customWidth="1" width="12.28515625"/>
    <col min="14352" max="14352" customWidth="1" width="11.5703125"/>
    <col min="14353" max="14353" customWidth="1" width="11.42578125"/>
    <col min="14354" max="14354" customWidth="1" width="12.28515625"/>
    <col min="14355" max="14355" customWidth="1" width="11.5703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4.5703125"/>
    <col min="14594" max="14594" customWidth="1" width="10.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2.85546875"/>
    <col min="14602" max="14602" customWidth="1" width="11.42578125"/>
    <col min="14603" max="14603" customWidth="1" width="11.5703125"/>
    <col min="14604" max="14604" customWidth="1" width="11.5703125"/>
    <col min="14605" max="14605" customWidth="1" width="11.42578125"/>
    <col min="14606" max="14606" customWidth="1" width="11.42578125"/>
    <col min="14607" max="14607" customWidth="1" width="12.28515625"/>
    <col min="14608" max="14608" customWidth="1" width="11.5703125"/>
    <col min="14609" max="14609" customWidth="1" width="11.42578125"/>
    <col min="14610" max="14610" customWidth="1" width="12.28515625"/>
    <col min="14611" max="14611" customWidth="1" width="11.5703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4.5703125"/>
    <col min="14850" max="14850" customWidth="1" width="10.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2.85546875"/>
    <col min="14858" max="14858" customWidth="1" width="11.42578125"/>
    <col min="14859" max="14859" customWidth="1" width="11.5703125"/>
    <col min="14860" max="14860" customWidth="1" width="11.5703125"/>
    <col min="14861" max="14861" customWidth="1" width="11.42578125"/>
    <col min="14862" max="14862" customWidth="1" width="11.42578125"/>
    <col min="14863" max="14863" customWidth="1" width="12.28515625"/>
    <col min="14864" max="14864" customWidth="1" width="11.5703125"/>
    <col min="14865" max="14865" customWidth="1" width="11.42578125"/>
    <col min="14866" max="14866" customWidth="1" width="12.28515625"/>
    <col min="14867" max="14867" customWidth="1" width="11.5703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4.5703125"/>
    <col min="15106" max="15106" customWidth="1" width="10.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2.85546875"/>
    <col min="15114" max="15114" customWidth="1" width="11.42578125"/>
    <col min="15115" max="15115" customWidth="1" width="11.5703125"/>
    <col min="15116" max="15116" customWidth="1" width="11.5703125"/>
    <col min="15117" max="15117" customWidth="1" width="11.42578125"/>
    <col min="15118" max="15118" customWidth="1" width="11.42578125"/>
    <col min="15119" max="15119" customWidth="1" width="12.28515625"/>
    <col min="15120" max="15120" customWidth="1" width="11.5703125"/>
    <col min="15121" max="15121" customWidth="1" width="11.42578125"/>
    <col min="15122" max="15122" customWidth="1" width="12.28515625"/>
    <col min="15123" max="15123" customWidth="1" width="11.5703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4.5703125"/>
    <col min="15362" max="15362" customWidth="1" width="10.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2.85546875"/>
    <col min="15370" max="15370" customWidth="1" width="11.42578125"/>
    <col min="15371" max="15371" customWidth="1" width="11.5703125"/>
    <col min="15372" max="15372" customWidth="1" width="11.5703125"/>
    <col min="15373" max="15373" customWidth="1" width="11.42578125"/>
    <col min="15374" max="15374" customWidth="1" width="11.42578125"/>
    <col min="15375" max="15375" customWidth="1" width="12.28515625"/>
    <col min="15376" max="15376" customWidth="1" width="11.5703125"/>
    <col min="15377" max="15377" customWidth="1" width="11.42578125"/>
    <col min="15378" max="15378" customWidth="1" width="12.28515625"/>
    <col min="15379" max="15379" customWidth="1" width="11.5703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4.5703125"/>
    <col min="15618" max="15618" customWidth="1" width="10.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2.85546875"/>
    <col min="15626" max="15626" customWidth="1" width="11.42578125"/>
    <col min="15627" max="15627" customWidth="1" width="11.5703125"/>
    <col min="15628" max="15628" customWidth="1" width="11.5703125"/>
    <col min="15629" max="15629" customWidth="1" width="11.42578125"/>
    <col min="15630" max="15630" customWidth="1" width="11.42578125"/>
    <col min="15631" max="15631" customWidth="1" width="12.28515625"/>
    <col min="15632" max="15632" customWidth="1" width="11.5703125"/>
    <col min="15633" max="15633" customWidth="1" width="11.42578125"/>
    <col min="15634" max="15634" customWidth="1" width="12.28515625"/>
    <col min="15635" max="15635" customWidth="1" width="11.5703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4.5703125"/>
    <col min="15874" max="15874" customWidth="1" width="10.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2.85546875"/>
    <col min="15882" max="15882" customWidth="1" width="11.42578125"/>
    <col min="15883" max="15883" customWidth="1" width="11.5703125"/>
    <col min="15884" max="15884" customWidth="1" width="11.5703125"/>
    <col min="15885" max="15885" customWidth="1" width="11.42578125"/>
    <col min="15886" max="15886" customWidth="1" width="11.42578125"/>
    <col min="15887" max="15887" customWidth="1" width="12.28515625"/>
    <col min="15888" max="15888" customWidth="1" width="11.5703125"/>
    <col min="15889" max="15889" customWidth="1" width="11.42578125"/>
    <col min="15890" max="15890" customWidth="1" width="12.28515625"/>
    <col min="15891" max="15891" customWidth="1" width="11.5703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4.5703125"/>
    <col min="16130" max="16130" customWidth="1" width="10.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2.85546875"/>
    <col min="16138" max="16138" customWidth="1" width="11.42578125"/>
    <col min="16139" max="16139" customWidth="1" width="11.5703125"/>
    <col min="16140" max="16140" customWidth="1" width="11.5703125"/>
    <col min="16141" max="16141" customWidth="1" width="11.42578125"/>
    <col min="16142" max="16142" customWidth="1" width="11.42578125"/>
    <col min="16143" max="16143" customWidth="1" width="12.28515625"/>
    <col min="16144" max="16144" customWidth="1" width="11.5703125"/>
    <col min="16145" max="16145" customWidth="1" width="11.42578125"/>
    <col min="16146" max="16146" customWidth="1" width="12.28515625"/>
    <col min="16147" max="16147" customWidth="1" width="11.5703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row r="2" ht="37.5" customHeight="1">
      <c r="C2" t="str">
        <v>Les cellules réservées à la saisies de vos données sont à fond IVOIRE  et les Produit encre bleue</v>
      </c>
    </row>
    <row r="3" ht="37.5" customHeight="1">
      <c r="C3" t="str">
        <v>Combien de gastronormes devez vous utiliser pour la cuisson ou le service</v>
      </c>
    </row>
    <row r="4" ht="21" customHeight="1"/>
    <row r="5" ht="36.75" customHeight="1">
      <c r="B5" t="str">
        <v>Gastronormes tableau N° 1</v>
      </c>
      <c r="T5" t="str">
        <v>Estimation des contenants</v>
      </c>
    </row>
    <row r="6" ht="6.75" customHeight="1"/>
    <row r="7" ht="6.75" customHeight="1"/>
    <row r="8" ht="21.75" customHeight="1">
      <c r="B8" t="str">
        <v>Partie du document réservée à la saisie</v>
      </c>
      <c r="L8" t="str">
        <v>En fonction des informations saisies : nombre de gasto à utiliser</v>
      </c>
    </row>
    <row r="9" ht="15" customHeight="1">
      <c r="B9" t="str">
        <v>PRODUITS</v>
      </c>
      <c r="E9" t="str">
        <v>Contenance 1 Gastro</v>
      </c>
      <c r="F9" t="str">
        <v>Quoi?</v>
      </c>
      <c r="G9" t="str">
        <v>EFFECTIFS</v>
      </c>
      <c r="L9" t="str">
        <v>A conditionner</v>
      </c>
      <c r="N9" t="str">
        <v>Total gastronormes au choix</v>
      </c>
    </row>
    <row r="10" ht="15" customHeight="1">
      <c r="G10" s="9" t="str">
        <v>Mater</v>
      </c>
      <c r="H10" s="15" t="str">
        <v>Prim</v>
      </c>
      <c r="I10" s="24" t="str">
        <v>Adultes</v>
      </c>
      <c r="J10" s="24" t="str">
        <v>Adultes +</v>
      </c>
      <c r="K10" s="24" t="str">
        <v>Ainés</v>
      </c>
    </row>
    <row r="11" ht="15" customHeight="1">
      <c r="G11">
        <v>1</v>
      </c>
      <c r="H11">
        <v>1</v>
      </c>
      <c r="I11">
        <v>1</v>
      </c>
      <c r="J11">
        <v>1</v>
      </c>
      <c r="K11">
        <v>1</v>
      </c>
      <c r="L11" s="9" t="str">
        <v>Total Effectifs</v>
      </c>
    </row>
    <row r="12" ht="31.5" customHeight="1">
      <c r="G12" t="str">
        <v>Quantité - Grammage ou Nb de Mx ou tranche par convive</v>
      </c>
      <c r="L12">
        <f>SUM(G11:K11)</f>
        <v>5</v>
      </c>
    </row>
    <row r="13" ht="30" customHeight="1">
      <c r="T13" t="str">
        <v>Service à la portion</v>
      </c>
    </row>
    <row r="14" ht="38.25" customHeight="1">
      <c r="B14" t="str">
        <v>Poulet 4/4 Cuisses CRUES</v>
      </c>
      <c r="E14">
        <v>16</v>
      </c>
      <c r="F14" t="str">
        <v>Cuisses</v>
      </c>
      <c r="G14">
        <v>0.5</v>
      </c>
      <c r="H14">
        <v>1</v>
      </c>
      <c r="I14">
        <v>1</v>
      </c>
      <c r="J14">
        <v>1</v>
      </c>
      <c r="K14">
        <v>1</v>
      </c>
      <c r="L14" s="2">
        <f>(G14*G11)+(H14*H11)+(I14*I11)+(J14*J11)+(K14*K11)</f>
        <v>4.5</v>
      </c>
      <c r="M14" t="str">
        <f>F14</f>
        <v>Cuisses</v>
      </c>
      <c r="O14" s="25">
        <f>IF(L14=0,0,INT(L14/E14))</f>
        <v>0</v>
      </c>
      <c r="P14" s="26">
        <f>L14-(O14*E14)</f>
        <v>4.5</v>
      </c>
      <c r="Q14" s="2" t="str">
        <f>IF(P14=0,0,F14)</f>
        <v>Cuisses</v>
      </c>
      <c r="R14" s="25">
        <f>IF(P14=0,0,O14+1)</f>
        <v>1</v>
      </c>
      <c r="S14" s="26">
        <f>IF(P14=0,0,L14-(R14*E14))</f>
        <v>-11.5</v>
      </c>
      <c r="T14" s="2" t="str">
        <f>IF(S14=0,0,F14)</f>
        <v>Cuisses</v>
      </c>
    </row>
    <row r="15" ht="38.25" customHeight="1">
      <c r="B15" t="str">
        <v>Poulet 4/4 Cuisses petites CUITES</v>
      </c>
      <c r="E15">
        <v>24</v>
      </c>
      <c r="F15" t="str">
        <v>Cuisses</v>
      </c>
      <c r="G15">
        <v>0.5</v>
      </c>
      <c r="H15">
        <v>1</v>
      </c>
      <c r="I15">
        <v>1</v>
      </c>
      <c r="J15">
        <v>1</v>
      </c>
      <c r="K15">
        <v>1</v>
      </c>
      <c r="L15" s="2">
        <f>(G15*G11)+(H15*H11)+(I15*I11)+(J15*J11)+(K15*K11)</f>
        <v>4.5</v>
      </c>
      <c r="M15" t="str">
        <f>F15</f>
        <v>Cuisses</v>
      </c>
      <c r="O15" s="25">
        <f>IF(L15=0,0,INT(L15/E15))</f>
        <v>0</v>
      </c>
      <c r="P15" s="26">
        <f>L15-(O15*E15)</f>
        <v>4.5</v>
      </c>
      <c r="Q15" s="2" t="str">
        <f>IF(P15=0,0,F15)</f>
        <v>Cuisses</v>
      </c>
      <c r="R15" s="25">
        <f>IF(P15=0,0,O15+1)</f>
        <v>1</v>
      </c>
      <c r="S15" s="26">
        <f>IF(P15=0,0,L15-(R15*E15))</f>
        <v>-19.5</v>
      </c>
      <c r="T15" s="2" t="str">
        <f>IF(S15=0,0,F15)</f>
        <v>Cuisses</v>
      </c>
    </row>
    <row r="16" ht="38.25" customHeight="1">
      <c r="B16" t="str">
        <v>Poulet 4/4 Cuisses Grosses CUITES</v>
      </c>
      <c r="E16">
        <v>20</v>
      </c>
      <c r="F16" t="str">
        <v>Cuisses</v>
      </c>
      <c r="G16">
        <v>1</v>
      </c>
      <c r="H16">
        <v>1</v>
      </c>
      <c r="I16">
        <v>1</v>
      </c>
      <c r="J16">
        <v>1</v>
      </c>
      <c r="K16">
        <v>1</v>
      </c>
      <c r="L16" s="2">
        <f>(G16*G11)+(H16*H11)+(I16*I11)+(J16*J11)+(K16*K11)</f>
        <v>5</v>
      </c>
      <c r="M16" t="str">
        <f>F16</f>
        <v>Cuisses</v>
      </c>
      <c r="O16" s="25">
        <f>IF(L16=0,0,INT(L16/E16))</f>
        <v>0</v>
      </c>
      <c r="P16" s="26">
        <f>L16-(O16*E16)</f>
        <v>5</v>
      </c>
      <c r="Q16" s="2" t="str">
        <f>IF(P16=0,0,F16)</f>
        <v>Cuisses</v>
      </c>
      <c r="R16" s="25">
        <f>IF(P16=0,0,O16+1)</f>
        <v>1</v>
      </c>
      <c r="S16" s="26">
        <f>IF(P16=0,0,L16-(R16*E16))</f>
        <v>-15</v>
      </c>
      <c r="T16" s="2" t="str">
        <f>IF(S16=0,0,F16)</f>
        <v>Cuisses</v>
      </c>
    </row>
    <row r="17" ht="38.25" customHeight="1">
      <c r="B17" t="str">
        <v>escalopes de volailles cuites 120g</v>
      </c>
      <c r="E17">
        <v>25</v>
      </c>
      <c r="F17" t="str">
        <v>escalopes</v>
      </c>
      <c r="G17">
        <v>0.5</v>
      </c>
      <c r="H17">
        <v>1</v>
      </c>
      <c r="I17">
        <v>1</v>
      </c>
      <c r="J17">
        <v>1</v>
      </c>
      <c r="K17">
        <v>1</v>
      </c>
      <c r="L17" s="2">
        <f>(G17*G11)+(H17*H11)+(I17*I11)+(J17*J11)+(K17*K11)</f>
        <v>4.5</v>
      </c>
      <c r="M17" t="str">
        <f>F17</f>
        <v>escalopes</v>
      </c>
      <c r="O17" s="25">
        <f>IF(L17=0,0,INT(L17/E17))</f>
        <v>0</v>
      </c>
      <c r="P17" s="26">
        <f>L17-(O17*E17)</f>
        <v>4.5</v>
      </c>
      <c r="Q17" s="2" t="str">
        <f>IF(P17=0,0,F17)</f>
        <v>escalopes</v>
      </c>
      <c r="R17" s="25">
        <f>IF(P17=0,0,O17+1)</f>
        <v>1</v>
      </c>
      <c r="S17" s="26">
        <f>IF(P17=0,0,L17-(R17*E17))</f>
        <v>-20.5</v>
      </c>
      <c r="T17" s="2" t="str">
        <f>IF(S17=0,0,F17)</f>
        <v>escalopes</v>
      </c>
    </row>
    <row r="18" ht="38.25" customHeight="1">
      <c r="B18" t="str">
        <v xml:space="preserve">Paupiettes de dindes 120g </v>
      </c>
      <c r="E18">
        <v>25</v>
      </c>
      <c r="F18" t="str">
        <v>paupiettes</v>
      </c>
      <c r="G18">
        <v>0.5</v>
      </c>
      <c r="H18">
        <v>1</v>
      </c>
      <c r="I18">
        <v>1</v>
      </c>
      <c r="J18">
        <v>1</v>
      </c>
      <c r="K18">
        <v>1</v>
      </c>
      <c r="L18" s="2">
        <f>(G18*G11)+(H18*H11)+(I18*I11)+(J18*J11)+(K18*K11)</f>
        <v>4.5</v>
      </c>
      <c r="M18" t="str">
        <f>F18</f>
        <v>paupiettes</v>
      </c>
      <c r="O18" s="25">
        <f>IF(L18=0,0,INT(L18/E18))</f>
        <v>0</v>
      </c>
      <c r="P18" s="26">
        <f>L18-(O18*E18)</f>
        <v>4.5</v>
      </c>
      <c r="Q18" s="2" t="str">
        <f>IF(P18=0,0,F18)</f>
        <v>paupiettes</v>
      </c>
      <c r="R18" s="25">
        <f>IF(P18=0,0,O18+1)</f>
        <v>1</v>
      </c>
      <c r="S18" s="26">
        <f>IF(P18=0,0,L18-(R18*E18))</f>
        <v>-20.5</v>
      </c>
      <c r="T18" s="2" t="str">
        <f>IF(S18=0,0,F18)</f>
        <v>paupiettes</v>
      </c>
    </row>
    <row r="19" ht="38.25" customHeight="1">
      <c r="B19" t="str">
        <v>Cuisses de canard cuites 200g  GN 1/1 H65</v>
      </c>
      <c r="E19">
        <v>12</v>
      </c>
      <c r="F19" t="str">
        <v>Cuisses</v>
      </c>
      <c r="G19">
        <v>1</v>
      </c>
      <c r="H19">
        <v>1</v>
      </c>
      <c r="I19">
        <v>1</v>
      </c>
      <c r="J19">
        <v>1</v>
      </c>
      <c r="K19">
        <v>1</v>
      </c>
      <c r="L19" s="2">
        <f>(G19*G11)+(H19*H11)+(I19*I11)+(J19*J11)+(K19*K11)</f>
        <v>5</v>
      </c>
      <c r="M19" t="str">
        <f>F19</f>
        <v>Cuisses</v>
      </c>
      <c r="O19" s="25">
        <f>IF(L19=0,0,INT(L19/E19))</f>
        <v>0</v>
      </c>
      <c r="P19" s="26">
        <f>L19-(O19*E19)</f>
        <v>5</v>
      </c>
      <c r="Q19" s="2" t="str">
        <f>IF(P19=0,0,F19)</f>
        <v>Cuisses</v>
      </c>
      <c r="R19" s="25">
        <f>IF(P19=0,0,O19+1)</f>
        <v>1</v>
      </c>
      <c r="S19" s="26">
        <f>IF(P19=0,0,L19-(R19*E19))</f>
        <v>-7</v>
      </c>
      <c r="T19" s="2" t="str">
        <f>IF(S19=0,0,F19)</f>
        <v>Cuisses</v>
      </c>
    </row>
    <row r="20" ht="30" customHeight="1">
      <c r="B20" t="str">
        <v>Viande tranchée</v>
      </c>
      <c r="E20">
        <v>60</v>
      </c>
      <c r="F20" t="str">
        <v>tranches</v>
      </c>
      <c r="G20">
        <v>1</v>
      </c>
      <c r="H20">
        <v>1.5</v>
      </c>
      <c r="I20">
        <v>2</v>
      </c>
      <c r="J20">
        <v>3</v>
      </c>
      <c r="K20">
        <v>2</v>
      </c>
      <c r="L20" s="2">
        <f>(G20*G11)+(H20*H11)+(I20*I11)+(J20*J11)+(K20*K11)</f>
        <v>9.5</v>
      </c>
      <c r="M20" t="str">
        <f>F20</f>
        <v>tranches</v>
      </c>
      <c r="O20" s="25">
        <f>IF(L20=0,0,INT(L20/E20))</f>
        <v>0</v>
      </c>
      <c r="P20" s="26">
        <f>L20-(O20*E20)</f>
        <v>9.5</v>
      </c>
      <c r="Q20" s="2" t="str">
        <f>IF(P20=0,0,F20)</f>
        <v>tranches</v>
      </c>
      <c r="R20" s="25">
        <f>IF(P20=0,0,O20+1)</f>
        <v>1</v>
      </c>
      <c r="S20" s="26">
        <f>IF(P20=0,0,L20-(R20*E20))</f>
        <v>-50.5</v>
      </c>
      <c r="T20" s="2" t="str">
        <f>IF(S20=0,0,F20)</f>
        <v>tranches</v>
      </c>
    </row>
    <row r="21" ht="30" customHeight="1">
      <c r="B21" t="str">
        <v>Tomates farcies</v>
      </c>
      <c r="E21">
        <v>20</v>
      </c>
      <c r="F21" t="str">
        <v>tomates</v>
      </c>
      <c r="G21">
        <v>1</v>
      </c>
      <c r="H21">
        <v>1.5</v>
      </c>
      <c r="I21">
        <v>2</v>
      </c>
      <c r="J21">
        <v>3</v>
      </c>
      <c r="K21">
        <v>2</v>
      </c>
      <c r="L21" s="2">
        <f>(G21*G11)+(H21*H11)+(I21*I11)+(J21*J11)+(K21*K11)</f>
        <v>9.5</v>
      </c>
      <c r="M21" t="str">
        <f>F21</f>
        <v>tomates</v>
      </c>
      <c r="O21" s="25">
        <f>IF(L21=0,0,INT(L21/E21))</f>
        <v>0</v>
      </c>
      <c r="P21" s="26">
        <f>L21-(O21*E21)</f>
        <v>9.5</v>
      </c>
      <c r="Q21" s="2" t="str">
        <f>IF(P21=0,0,F21)</f>
        <v>tomates</v>
      </c>
      <c r="R21" s="25">
        <f>IF(P21=0,0,O21+1)</f>
        <v>1</v>
      </c>
      <c r="S21" s="26">
        <f>IF(P21=0,0,L21-(R21*E21))</f>
        <v>-10.5</v>
      </c>
      <c r="T21" s="2" t="str">
        <f>IF(S21=0,0,F21)</f>
        <v>tomates</v>
      </c>
    </row>
    <row r="22" ht="30" customHeight="1">
      <c r="T22" t="str">
        <v>Service au poids</v>
      </c>
    </row>
    <row r="23" ht="30" customHeight="1">
      <c r="B23" t="str">
        <v>Sautés en morceaux</v>
      </c>
      <c r="E23">
        <v>3</v>
      </c>
      <c r="F23" t="str">
        <v>Kg</v>
      </c>
      <c r="G23">
        <v>0.075</v>
      </c>
      <c r="H23" s="1">
        <v>0.09</v>
      </c>
      <c r="I23" s="1">
        <v>0.15</v>
      </c>
      <c r="J23" s="1">
        <v>0.18</v>
      </c>
      <c r="K23" s="1">
        <v>0.13</v>
      </c>
      <c r="L23" s="1">
        <f>(G23*G11)+(H23*H11)+(I23*I11)+(J23*J11)+(K23*K11)</f>
        <v>0.625</v>
      </c>
      <c r="M23" t="str">
        <f>F23</f>
        <v>Kg</v>
      </c>
      <c r="O23" s="25">
        <f>IF(L23=0,0,INT(L23/E23))</f>
        <v>0</v>
      </c>
      <c r="P23" s="27">
        <f>L23-(O23*E23)</f>
        <v>0.625</v>
      </c>
      <c r="Q23" s="2" t="str">
        <f>IF(P23=0,0,F23)</f>
        <v>Kg</v>
      </c>
      <c r="R23" s="25">
        <f>IF(P23=0,0,O23+1)</f>
        <v>1</v>
      </c>
      <c r="S23" s="26">
        <f>IF(P23=0,0,L23-(R23*E23))</f>
        <v>-2.375</v>
      </c>
      <c r="T23" s="2" t="str">
        <f>IF(S23=0,0,F23)</f>
        <v>Kg</v>
      </c>
    </row>
    <row r="24" ht="25.5" customHeight="1">
      <c r="B24" t="str">
        <v>Tartiflette  GN 1/1 H65</v>
      </c>
      <c r="E24">
        <v>7.2</v>
      </c>
      <c r="F24" t="str">
        <v>Kg</v>
      </c>
      <c r="G24" s="1">
        <v>0.2</v>
      </c>
      <c r="H24" s="1">
        <v>0.25</v>
      </c>
      <c r="I24" s="1">
        <v>0.35</v>
      </c>
      <c r="J24" s="1">
        <v>0.45</v>
      </c>
      <c r="K24" s="1">
        <v>0.35</v>
      </c>
      <c r="L24" s="1">
        <f>(G24*G11)+(H24*H11)+(I24*I11)+(J24*J11)+(K24*K11)</f>
        <v>1.6</v>
      </c>
      <c r="M24" t="str">
        <f>F24</f>
        <v>Kg</v>
      </c>
      <c r="O24" s="25">
        <f>IF(L24=0,0,INT(L24/E24))</f>
        <v>0</v>
      </c>
      <c r="P24" s="27">
        <f>L24-(O24*E24)</f>
        <v>1.6</v>
      </c>
      <c r="Q24" s="2" t="str">
        <f>IF(P24=0,0,F24)</f>
        <v>Kg</v>
      </c>
      <c r="R24" s="25">
        <f>IF(P24=0,0,O24+1)</f>
        <v>1</v>
      </c>
      <c r="S24" s="26">
        <f>IF(P24=0,0,L24-(R24*E24))</f>
        <v>-5.6</v>
      </c>
      <c r="T24" s="2" t="str">
        <f>IF(S24=0,0,F24)</f>
        <v>Kg</v>
      </c>
    </row>
    <row r="25" ht="25.5" customHeight="1">
      <c r="B25" t="str">
        <v>Brandade de morue</v>
      </c>
      <c r="E25">
        <v>4</v>
      </c>
      <c r="F25" t="str">
        <v>Kg</v>
      </c>
      <c r="G25" s="1">
        <v>0.2</v>
      </c>
      <c r="H25" s="1">
        <v>0.25</v>
      </c>
      <c r="I25" s="1">
        <v>0.35</v>
      </c>
      <c r="J25" s="1">
        <v>0.45</v>
      </c>
      <c r="K25" s="1">
        <v>0.35</v>
      </c>
      <c r="L25" s="1">
        <f>(G25*G11)+(H25*H11)+(I25*I11)+(J25*J11)+(K25*K11)</f>
        <v>1.6</v>
      </c>
      <c r="M25" t="str">
        <f>F25</f>
        <v>Kg</v>
      </c>
      <c r="O25" s="25">
        <f>IF(L25=0,0,INT(L25/E25))</f>
        <v>0</v>
      </c>
      <c r="P25" s="27">
        <f>L25-(O25*E25)</f>
        <v>1.6</v>
      </c>
      <c r="Q25" s="2" t="str">
        <f>IF(P25=0,0,F25)</f>
        <v>Kg</v>
      </c>
      <c r="R25" s="25">
        <f>IF(P25=0,0,O25+1)</f>
        <v>1</v>
      </c>
      <c r="S25" s="26">
        <f>IF(P25=0,0,L25-(R25*E25))</f>
        <v>-2.4</v>
      </c>
      <c r="T25" s="2" t="str">
        <f>IF(S25=0,0,F25)</f>
        <v>Kg</v>
      </c>
    </row>
    <row r="26" ht="25.5" customHeight="1"/>
    <row r="27" ht="30" customHeight="1">
      <c r="B27" t="str">
        <v>Hachis Parmentier</v>
      </c>
      <c r="T27" t="str">
        <v>Service au choix : au poids ou à la portion</v>
      </c>
    </row>
    <row r="28" ht="30" customHeight="1">
      <c r="F28" s="21" t="str">
        <v xml:space="preserve">Poids standard d'une Portion Adulte </v>
      </c>
      <c r="G28" s="1">
        <v>0.45</v>
      </c>
      <c r="H28" t="str">
        <v>Kg</v>
      </c>
      <c r="P28" t="str">
        <v>Combien de portions standard dans un GN 1/1 H65</v>
      </c>
      <c r="Q28">
        <v>10</v>
      </c>
      <c r="R28" t="str">
        <v>portions</v>
      </c>
    </row>
    <row r="29" ht="16.5" customHeight="1">
      <c r="G29" s="9" t="str">
        <v>Mater</v>
      </c>
      <c r="H29" s="15" t="str">
        <v>Prim</v>
      </c>
      <c r="I29" s="24" t="str">
        <v>Adultes</v>
      </c>
      <c r="J29" s="24" t="str">
        <v>Adultes +</v>
      </c>
      <c r="K29" s="24" t="str">
        <v>Ainés</v>
      </c>
    </row>
    <row r="30" ht="30" customHeight="1">
      <c r="F30" t="str">
        <v>Grammage à servir par personne</v>
      </c>
      <c r="G30" s="3">
        <v>0.2</v>
      </c>
      <c r="H30" s="3">
        <v>0.25</v>
      </c>
      <c r="I30" s="3">
        <v>0.35</v>
      </c>
      <c r="J30" s="3">
        <v>0.45</v>
      </c>
      <c r="K30" s="3">
        <v>0.35</v>
      </c>
      <c r="L30" s="21">
        <f>(G30*G11)+(H30*H11)+(I30*I11)+(J30*J11)+(K30*K11)</f>
        <v>1.6</v>
      </c>
      <c r="M30" t="str">
        <f>H28</f>
        <v>Kg</v>
      </c>
      <c r="N30" s="14">
        <f>G28*Q28</f>
        <v>4.5</v>
      </c>
      <c r="O30" s="25">
        <f>IF(L30=0,0,INT(L30/(G28*Q28)))</f>
        <v>0</v>
      </c>
      <c r="P30" s="26">
        <f>L30-(O30*(G28*Q28))</f>
        <v>1.6</v>
      </c>
      <c r="Q30" s="2" t="str">
        <f>IF(P30=0,0,H28)</f>
        <v>Kg</v>
      </c>
      <c r="R30" s="25">
        <f>IF(P30=0,0,O30+1)</f>
        <v>1</v>
      </c>
      <c r="S30" s="26">
        <f>IF(P30=0,0,L30-(R30*N30))</f>
        <v>-2.9</v>
      </c>
      <c r="T30" s="2" t="str">
        <f>IF(S30=0,0,H28)</f>
        <v>Kg</v>
      </c>
    </row>
    <row r="31" ht="37.5" customHeight="1">
      <c r="F31" t="str">
        <v>Equivalence en nombre de portions standards</v>
      </c>
      <c r="G31" s="9">
        <f>G30/G28</f>
        <v>0.4444444444444445</v>
      </c>
      <c r="H31" s="9">
        <f>H30/G28</f>
        <v>0.5555555555555556</v>
      </c>
      <c r="I31" s="9">
        <f>I30/G28</f>
        <v>0.7777777777777777</v>
      </c>
      <c r="J31" s="9">
        <f>J30/G28</f>
        <v>1</v>
      </c>
      <c r="K31" s="9">
        <f>K30/G28</f>
        <v>0.7777777777777777</v>
      </c>
      <c r="L31" s="2">
        <f>(G31*G11)+(H31*H11)+(I31*I11)+(J31*J11)+(K31*K11)</f>
        <v>3.5555555555555554</v>
      </c>
      <c r="M31" t="str">
        <f>R28</f>
        <v>portions</v>
      </c>
      <c r="O31" s="25">
        <f>IF(L31=0,0,INT(L31/Q28))</f>
        <v>0</v>
      </c>
      <c r="P31" s="26">
        <f>L31-(O31*Q28)</f>
        <v>3.5555555555555554</v>
      </c>
      <c r="Q31" s="2" t="str">
        <f>IF(P31=0,0,R28)</f>
        <v>portions</v>
      </c>
      <c r="R31" s="25">
        <f>IF(P31=0,0,O31+1)</f>
        <v>1</v>
      </c>
      <c r="S31" s="26">
        <f>IF(P31=0,0,L31-(R31*Q28))</f>
        <v>-6.444444444444445</v>
      </c>
      <c r="T31" s="2" t="str">
        <f>IF(S31=0,0,R28)</f>
        <v>portions</v>
      </c>
    </row>
    <row r="32" ht="33" customHeight="1"/>
    <row r="33" ht="36.75" customHeight="1">
      <c r="B33" t="str">
        <v>Gastronormes tableau N° 2</v>
      </c>
      <c r="T33" t="str">
        <v>Estimation des contenants</v>
      </c>
    </row>
    <row r="34" ht="32.25" customHeight="1">
      <c r="B34" t="str">
        <v xml:space="preserve">Conditionnement pour service ou cuisson </v>
      </c>
      <c r="T34" t="str">
        <v>A LA PORTION</v>
      </c>
    </row>
    <row r="35" ht="21" customHeight="1">
      <c r="B35" t="str">
        <v>Partie du document réservée à la saisie</v>
      </c>
      <c r="K35" t="str">
        <v>En fonction des informations saisies : nombre de gasto à utiliser</v>
      </c>
    </row>
    <row r="36" ht="25.5" customHeight="1">
      <c r="B36" t="str">
        <v>PRODUITS</v>
      </c>
      <c r="F36" t="str">
        <v>Contenance 1 Gastro</v>
      </c>
      <c r="G36" t="str">
        <v>Quoi?</v>
      </c>
      <c r="I36" t="str">
        <v>Quantité ou Grammage p.p.</v>
      </c>
      <c r="J36" t="str">
        <v>Effectif</v>
      </c>
      <c r="K36" t="str">
        <v>1 Gastro pour :</v>
      </c>
      <c r="L36" t="str">
        <v>A conditionner</v>
      </c>
      <c r="O36" t="str">
        <v>Total gastronormes au choix</v>
      </c>
    </row>
    <row r="37" ht="28.5" customHeight="1">
      <c r="B37" t="str">
        <v xml:space="preserve">Poulet 4/4 Cuisses </v>
      </c>
      <c r="F37">
        <v>16</v>
      </c>
      <c r="G37" t="str">
        <v>Cuisses</v>
      </c>
      <c r="I37">
        <v>1</v>
      </c>
      <c r="J37" s="2">
        <v>1250</v>
      </c>
      <c r="K37" s="21">
        <f>F37/I37</f>
        <v>16</v>
      </c>
      <c r="L37">
        <f>I37*J37</f>
        <v>1250</v>
      </c>
      <c r="M37" t="str">
        <f>G37</f>
        <v>Cuisses</v>
      </c>
      <c r="O37" s="25">
        <f>IF(L37=0,0,INT(L37/F37))</f>
        <v>78</v>
      </c>
      <c r="P37" s="26">
        <f>L37-(O37*F37)</f>
        <v>2</v>
      </c>
      <c r="Q37" s="2" t="str">
        <f>IF(P37=0,0,G37)</f>
        <v>Cuisses</v>
      </c>
      <c r="R37" s="25">
        <f>IF(P37=0,0,O37+1)</f>
        <v>79</v>
      </c>
      <c r="S37" s="26">
        <f>IF(P37=0,0,L37-(R37*F37))</f>
        <v>-14</v>
      </c>
      <c r="T37" s="2" t="str">
        <f>IF(S37=0,0,G37)</f>
        <v>Cuisses</v>
      </c>
    </row>
    <row r="38"/>
    <row r="39"/>
    <row r="40" ht="36.75" customHeight="1">
      <c r="B40" t="str">
        <v>Gastronormes tableau N° 3</v>
      </c>
      <c r="T40" t="str">
        <v>Estimation des contenants</v>
      </c>
    </row>
    <row r="41" ht="25.5" customHeight="1">
      <c r="B41" t="str">
        <v>Conditionnement pour service ou cuisson</v>
      </c>
      <c r="T41" t="str">
        <v>AU POIDS</v>
      </c>
    </row>
    <row r="42" ht="21" customHeight="1">
      <c r="B42" t="str">
        <v>Partie du document réservée à la saisie</v>
      </c>
      <c r="K42" t="str">
        <v>En fonction des informations saisies : nombre de gasto à utiliser</v>
      </c>
    </row>
    <row r="43" ht="38.25" customHeight="1">
      <c r="B43" t="str">
        <v>PRODUITS</v>
      </c>
      <c r="F43" t="str">
        <v>Contenance 1 Gastro</v>
      </c>
      <c r="G43" t="str">
        <v>Quoi?</v>
      </c>
      <c r="H43" t="str">
        <v>Combien de portions dans un gastro</v>
      </c>
      <c r="J43" t="str">
        <v>Effectif</v>
      </c>
      <c r="K43" t="str">
        <v>Quantité ou Grammage p.p.</v>
      </c>
      <c r="M43" t="str">
        <v>A conditionner</v>
      </c>
      <c r="O43" t="str">
        <v>Total gastronormes au choix</v>
      </c>
    </row>
    <row r="44" ht="18.75" customHeight="1">
      <c r="B44" t="str">
        <v>Sautés en morceaux</v>
      </c>
      <c r="F44">
        <v>3</v>
      </c>
      <c r="G44" t="str">
        <v>Kg</v>
      </c>
      <c r="H44">
        <v>23</v>
      </c>
      <c r="J44" s="2">
        <v>100</v>
      </c>
      <c r="K44" s="1">
        <f>F44/H44</f>
        <v>0.13043478260869565</v>
      </c>
      <c r="M44">
        <f>K44*J44</f>
        <v>13.043478260869565</v>
      </c>
      <c r="N44" t="str">
        <f>G44</f>
        <v>Kg</v>
      </c>
      <c r="O44" s="25">
        <f>IF(M44=0,0,INT(M44/F44))</f>
        <v>4</v>
      </c>
      <c r="P44" s="26">
        <f>M44-(O44*F44)</f>
        <v>1.0434782608695645</v>
      </c>
      <c r="Q44" s="2" t="str">
        <f>IF(P44=0,0,G44)</f>
        <v>Kg</v>
      </c>
      <c r="R44" s="25">
        <f>IF(P44=0,0,O44+1)</f>
        <v>5</v>
      </c>
      <c r="S44" s="26">
        <f>IF(P44=0,0,M44-(R44*F44))</f>
        <v>-1.9565217391304355</v>
      </c>
      <c r="T44" s="2" t="str">
        <f>IF(S44=0,0,G44)</f>
        <v>Kg</v>
      </c>
    </row>
    <row r="45"/>
    <row r="46"/>
    <row r="47"/>
    <row r="48">
      <c r="B48" t="str">
        <v xml:space="preserve">FICHE DE CONDITIONNEMENT </v>
      </c>
    </row>
    <row r="49"/>
    <row r="50"/>
    <row r="51" ht="15.75" customHeight="1"/>
    <row r="52">
      <c r="B52" t="str">
        <v>DATE :</v>
      </c>
      <c r="C52" s="28">
        <f>NOW()</f>
        <v>44595.518313078705</v>
      </c>
      <c r="E52" t="str">
        <v xml:space="preserve">NAVARIN D'AGNEAU PRINTANIER (JP.Domergues) </v>
      </c>
      <c r="M52" t="str">
        <v>FICHE :</v>
      </c>
      <c r="N52" t="str">
        <v>PC</v>
      </c>
      <c r="O52">
        <v>1</v>
      </c>
      <c r="R52" t="str">
        <v>Elément principal : AGNEAU :  "Sauté d'agneau sans os- épaule - collier"  -   Choux Fleur- Pâte à choux etc….. OU Famille : Hors d'œuvre - Plat - Légume - Dessert</v>
      </c>
    </row>
    <row r="53"/>
    <row r="54">
      <c r="B54" t="str">
        <v>AGNEAU : Sauté d'agneau sans os- épaule - collier</v>
      </c>
    </row>
    <row r="55" ht="15.75" customHeight="1">
      <c r="R55" t="str">
        <v>Saisissez vos valeurs dans les cellules fond jaune ou ivoire</v>
      </c>
    </row>
    <row r="56">
      <c r="B56" t="str">
        <v>VIANDE NET A SERVIR ET BRUT A COMMANDER</v>
      </c>
    </row>
    <row r="57"/>
    <row r="58">
      <c r="B58" t="str">
        <v>Famille de convives</v>
      </c>
      <c r="C58" t="str">
        <v>Effectif</v>
      </c>
      <c r="D58" t="str">
        <v>Poids NET p.p.</v>
      </c>
      <c r="E58" t="str">
        <v>Nb Mx p.p..</v>
      </c>
      <c r="F58" t="str">
        <v xml:space="preserve">% Perte </v>
      </c>
      <c r="G58" t="str">
        <v>Poids BRUT  1 portion</v>
      </c>
      <c r="I58" t="str">
        <v>NET Total à servir / conditionner</v>
      </c>
      <c r="K58" t="str">
        <v>Total Brut à commander/conditionner</v>
      </c>
      <c r="M58" t="str">
        <v>Observations :</v>
      </c>
    </row>
    <row r="59"/>
    <row r="60"/>
    <row r="61">
      <c r="B61" t="str">
        <v>M</v>
      </c>
      <c r="C61">
        <v>100</v>
      </c>
      <c r="D61" s="1">
        <v>0.05</v>
      </c>
      <c r="E61">
        <v>1.2</v>
      </c>
      <c r="F61" s="29">
        <v>30</v>
      </c>
      <c r="G61" s="1">
        <f>(D61*E61)/(100-F61)*100</f>
        <v>0.08571428571428572</v>
      </c>
      <c r="H61" s="1" t="str">
        <v>Kg</v>
      </c>
      <c r="I61" s="1">
        <f>(D61*E61)*C61</f>
        <v>6</v>
      </c>
      <c r="J61" s="1" t="str">
        <v>Kg</v>
      </c>
      <c r="K61" s="1">
        <f>G61*C61</f>
        <v>8.571428571428571</v>
      </c>
      <c r="L61" s="1" t="str">
        <v>Kg</v>
      </c>
      <c r="R61" t="str">
        <v>Hauteur de ligne = 18</v>
      </c>
    </row>
    <row r="62">
      <c r="B62" t="str">
        <v>P</v>
      </c>
      <c r="C62">
        <v>100</v>
      </c>
      <c r="D62" s="1">
        <v>0.07</v>
      </c>
      <c r="E62">
        <v>2</v>
      </c>
      <c r="F62" s="29">
        <v>30</v>
      </c>
      <c r="G62" s="1">
        <f>(D62*E62)/(100-F62)*100</f>
        <v>0.2</v>
      </c>
      <c r="H62" s="1" t="str">
        <v>Kg</v>
      </c>
      <c r="I62" s="1">
        <f>(D62*E62)*C62</f>
        <v>14.000000000000002</v>
      </c>
      <c r="J62" s="1" t="str">
        <v>Kg</v>
      </c>
      <c r="K62" s="1">
        <f>G62*C62</f>
        <v>20</v>
      </c>
      <c r="L62" s="1" t="str">
        <v>Kg</v>
      </c>
    </row>
    <row r="63">
      <c r="B63" t="str">
        <v>A</v>
      </c>
      <c r="C63">
        <v>100</v>
      </c>
      <c r="D63" s="1">
        <v>0.11</v>
      </c>
      <c r="E63">
        <v>2.5</v>
      </c>
      <c r="F63" s="29">
        <v>30</v>
      </c>
      <c r="G63" s="1">
        <f>(D63*E63)/(100-F63)*100</f>
        <v>0.3928571428571429</v>
      </c>
      <c r="H63" s="1" t="str">
        <v>Kg</v>
      </c>
      <c r="I63" s="1">
        <f>(D63*E63)*C63</f>
        <v>27.500000000000004</v>
      </c>
      <c r="J63" s="1" t="str">
        <v>Kg</v>
      </c>
      <c r="K63" s="1">
        <f>G63*C63</f>
        <v>39.28571428571429</v>
      </c>
      <c r="L63" s="1" t="str">
        <v>Kg</v>
      </c>
    </row>
    <row r="64">
      <c r="B64" t="str">
        <v>A +</v>
      </c>
      <c r="C64">
        <v>100</v>
      </c>
      <c r="D64" s="1">
        <f>(D63*M64%)+D63</f>
        <v>0.121</v>
      </c>
      <c r="E64">
        <v>3</v>
      </c>
      <c r="F64" s="29">
        <v>30</v>
      </c>
      <c r="G64" s="1">
        <f>(D64*E64)/(100-F64)*100</f>
        <v>0.5185714285714286</v>
      </c>
      <c r="H64" s="1" t="str">
        <v>Kg</v>
      </c>
      <c r="I64" s="1">
        <f>(D64*E64)*C64</f>
        <v>36.3</v>
      </c>
      <c r="J64" s="1" t="str">
        <v>Kg</v>
      </c>
      <c r="K64" s="1">
        <f>G64*C64</f>
        <v>51.857142857142854</v>
      </c>
      <c r="L64" s="1" t="str">
        <v>Kg</v>
      </c>
      <c r="M64" s="29">
        <v>10</v>
      </c>
      <c r="N64" t="str">
        <v>%  pour A+</v>
      </c>
    </row>
    <row r="65">
      <c r="B65" t="str">
        <v>PAM</v>
      </c>
      <c r="C65">
        <v>8</v>
      </c>
      <c r="D65" s="1">
        <v>0.1</v>
      </c>
      <c r="E65">
        <v>2.5</v>
      </c>
      <c r="F65" s="29">
        <v>30</v>
      </c>
      <c r="G65" s="1">
        <f>(D65*E65)/(100-F65)*100</f>
        <v>0.35714285714285715</v>
      </c>
      <c r="H65" s="1" t="str">
        <v>Kg</v>
      </c>
      <c r="I65" s="1">
        <f>(D65*E65)*C65</f>
        <v>2</v>
      </c>
      <c r="J65" s="1" t="str">
        <v>Kg</v>
      </c>
      <c r="K65" s="1">
        <f>G65*C65</f>
        <v>2.857142857142857</v>
      </c>
      <c r="L65" s="1" t="str">
        <v>Kg</v>
      </c>
      <c r="M65" t="str">
        <v>Quel % supplémentaire ajoutez vous a une portion Adulte sédentaire pour un Adulte +</v>
      </c>
    </row>
    <row r="66">
      <c r="B66" t="str">
        <v>PAS.</v>
      </c>
      <c r="C66">
        <v>4</v>
      </c>
      <c r="D66" s="1">
        <v>0.07</v>
      </c>
      <c r="E66">
        <v>2</v>
      </c>
      <c r="F66" s="29">
        <v>30</v>
      </c>
      <c r="G66" s="1">
        <f>(D66*E66)/(100-F66)*100</f>
        <v>0.2</v>
      </c>
      <c r="H66" s="1" t="str">
        <v>Kg</v>
      </c>
      <c r="I66" s="1">
        <f>(D66*E66)*C66</f>
        <v>0.56</v>
      </c>
      <c r="J66" s="1" t="str">
        <v>Kg</v>
      </c>
      <c r="K66" s="1">
        <f>G66*C66</f>
        <v>0.8</v>
      </c>
      <c r="L66" s="1" t="str">
        <v>Kg</v>
      </c>
    </row>
    <row r="67">
      <c r="B67" t="str">
        <v>POIDS DE VIANDE A SERVIR ET A COMMANDER</v>
      </c>
    </row>
    <row r="68">
      <c r="B68" t="str">
        <v>TOTAUX</v>
      </c>
      <c r="C68" s="2">
        <f>SUM(C61:C66)</f>
        <v>412</v>
      </c>
      <c r="I68" s="9">
        <f>SUM(I61:I66)</f>
        <v>86.36</v>
      </c>
      <c r="J68" s="9" t="str">
        <v>Kg</v>
      </c>
      <c r="K68" s="9">
        <f>SUM(K61:K66)</f>
        <v>123.37142857142858</v>
      </c>
      <c r="L68" s="9" t="str">
        <v>Kg</v>
      </c>
    </row>
    <row r="69"/>
    <row r="70">
      <c r="B70" t="str">
        <v>CONTENANTS</v>
      </c>
    </row>
    <row r="71"/>
    <row r="72">
      <c r="B72" t="str">
        <v>Saisissez le type de contenant et le poids BRUT par contenant si vous avez saisi des % de perte (si vous faites de la cuisson) ou poids NETS</v>
      </c>
      <c r="C72" t="str">
        <v>Effectif</v>
      </c>
      <c r="D72" s="30" t="str">
        <v>Type de contenant</v>
      </c>
      <c r="E72" t="str">
        <v>Cuisson Poids. Brut 1 cont.*</v>
      </c>
      <c r="F72" t="str">
        <v>Poids Net dans 1 contenant *</v>
      </c>
      <c r="G72" t="str">
        <v>Total NET à servir</v>
      </c>
      <c r="H72" t="str">
        <v>Total contenants * service au poids</v>
      </c>
      <c r="K72" t="str">
        <v>Nb Pce ou Mx dans 1 Cont</v>
      </c>
      <c r="L72" t="str">
        <v>Total Pce / Mx</v>
      </c>
      <c r="M72" t="str">
        <v>Total contenants * service a la pièce ou au morceaux</v>
      </c>
    </row>
    <row r="73" ht="15.75" customHeight="1">
      <c r="R73" t="str">
        <v>Saisissez le type de contenant et le poids BRUT par contenant si vous avez saisi des % de perte (si vous faites de la cuisson) ou poids NETS</v>
      </c>
    </row>
    <row r="74"/>
    <row r="75"/>
    <row r="76"/>
    <row r="77"/>
    <row r="78"/>
    <row r="79" ht="15.75" customHeight="1">
      <c r="B79" t="str">
        <v>M</v>
      </c>
      <c r="C79" s="2">
        <f>C61</f>
        <v>100</v>
      </c>
      <c r="D79" t="str">
        <v>Gastro 1/1</v>
      </c>
      <c r="E79">
        <v>5</v>
      </c>
      <c r="F79">
        <f>IF(C79=0,0,E79-(E79*F61%))</f>
        <v>3.5</v>
      </c>
      <c r="G79" s="21">
        <f>I61</f>
        <v>6</v>
      </c>
      <c r="H79" s="31">
        <f>IF(I61=0,0,INT(I61/F79))</f>
        <v>1</v>
      </c>
      <c r="I79" s="26">
        <f>I61-(F79*H79)</f>
        <v>2.5</v>
      </c>
      <c r="J79" s="2" t="str">
        <f>IF(I79=0,0,"Kg")</f>
        <v>Kg</v>
      </c>
      <c r="K79">
        <v>12</v>
      </c>
      <c r="L79">
        <f>C61*E61</f>
        <v>120</v>
      </c>
      <c r="M79" s="31">
        <f>IF(K79=0,0,INT(E61*C61/K79))</f>
        <v>10</v>
      </c>
      <c r="N79" s="26">
        <f>(C61*E61)-(M79*K79)</f>
        <v>0</v>
      </c>
      <c r="O79" s="2">
        <f>IF(N79=0,0,"Pièce /Mx")</f>
        <v>0</v>
      </c>
      <c r="R79" t="str">
        <v>Saisissez vos valeurs dans les cellules fond jaune ou ivoire</v>
      </c>
    </row>
    <row r="80">
      <c r="B80" t="str">
        <v>P</v>
      </c>
      <c r="C80" s="2">
        <f>C62</f>
        <v>100</v>
      </c>
      <c r="D80" t="str">
        <v>Gastro 1/1</v>
      </c>
      <c r="E80">
        <v>1.5</v>
      </c>
      <c r="F80">
        <f>IF(C80=0,0,E80-(E80*F62%))</f>
        <v>1.05</v>
      </c>
      <c r="G80" s="21">
        <f>I62</f>
        <v>14.000000000000002</v>
      </c>
      <c r="H80" s="31">
        <f>IF(I62=0,0,INT(I62/F80))</f>
        <v>13</v>
      </c>
      <c r="I80" s="26">
        <f>I62-(F80*H80)</f>
        <v>0.3500000000000014</v>
      </c>
      <c r="J80" s="2" t="str">
        <f>IF(I80=0,0,"Kg")</f>
        <v>Kg</v>
      </c>
      <c r="K80">
        <v>20</v>
      </c>
      <c r="L80">
        <f>C62*E62</f>
        <v>200</v>
      </c>
      <c r="M80" s="31">
        <f>IF(K80=0,0,INT(E62*C62/K80))</f>
        <v>10</v>
      </c>
      <c r="N80" s="26">
        <f>(C62*E62)-(M80*K80)</f>
        <v>0</v>
      </c>
      <c r="O80" s="2">
        <f>IF(N80=0,0,"Pièce /Mx")</f>
        <v>0</v>
      </c>
    </row>
    <row r="81">
      <c r="B81" t="str">
        <v>A</v>
      </c>
      <c r="C81" s="2">
        <f>C63</f>
        <v>100</v>
      </c>
      <c r="D81" t="str">
        <v>Gastro 1/1</v>
      </c>
      <c r="E81">
        <v>1.5</v>
      </c>
      <c r="F81">
        <f>IF(C81=0,0,E81-(E81*F63%))</f>
        <v>1.05</v>
      </c>
      <c r="G81" s="21">
        <f>I63</f>
        <v>27.500000000000004</v>
      </c>
      <c r="H81" s="31">
        <f>IF(I63=0,0,INT(I63/F81))</f>
        <v>26</v>
      </c>
      <c r="I81" s="26">
        <f>I63-(F81*H81)</f>
        <v>0.20000000000000284</v>
      </c>
      <c r="J81" s="2" t="str">
        <f>IF(I81=0,0,"Kg")</f>
        <v>Kg</v>
      </c>
      <c r="K81">
        <v>20</v>
      </c>
      <c r="L81">
        <f>C63*E63</f>
        <v>250</v>
      </c>
      <c r="M81" s="31">
        <f>IF(K81=0,0,INT(E63*C63/K81))</f>
        <v>12</v>
      </c>
      <c r="N81" s="26">
        <f>(C63*E63)-(M81*K81)</f>
        <v>10</v>
      </c>
      <c r="O81" s="2" t="str">
        <f>IF(N81=0,0,"Pièce /Mx")</f>
        <v>Pièce /Mx</v>
      </c>
      <c r="R81" t="str">
        <v>Hauteur de ligne = 18</v>
      </c>
    </row>
    <row r="82">
      <c r="B82" t="str">
        <v>A +</v>
      </c>
      <c r="C82" s="2">
        <f>C64</f>
        <v>100</v>
      </c>
      <c r="D82" t="str">
        <v>Gastro 1/1</v>
      </c>
      <c r="E82">
        <v>1.5</v>
      </c>
      <c r="F82">
        <f>IF(C82=0,0,E82-(E82*F64%))</f>
        <v>1.05</v>
      </c>
      <c r="G82" s="21">
        <f>I64</f>
        <v>36.3</v>
      </c>
      <c r="H82" s="31">
        <f>IF(I64=0,0,INT(I64/F82))</f>
        <v>34</v>
      </c>
      <c r="I82" s="26">
        <f>I64-(F82*H82)</f>
        <v>0.5999999999999943</v>
      </c>
      <c r="J82" s="2" t="str">
        <f>IF(I82=0,0,"Kg")</f>
        <v>Kg</v>
      </c>
      <c r="K82">
        <v>20</v>
      </c>
      <c r="L82">
        <f>C64*E64</f>
        <v>300</v>
      </c>
      <c r="M82" s="31">
        <f>IF(K82=0,0,INT(E64*C64/K82))</f>
        <v>15</v>
      </c>
      <c r="N82" s="26">
        <f>(C64*E64)-(M82*K82)</f>
        <v>0</v>
      </c>
      <c r="O82" s="2">
        <f>IF(N82=0,0,"Pièce /Mx")</f>
        <v>0</v>
      </c>
    </row>
    <row r="83">
      <c r="B83" t="str">
        <v>PAM</v>
      </c>
      <c r="C83">
        <f>C65</f>
        <v>8</v>
      </c>
      <c r="D83" t="str">
        <v>Gastro 1/1</v>
      </c>
      <c r="E83">
        <v>1.5</v>
      </c>
      <c r="F83">
        <f>IF(C83=0,0,E83-(E83*F65%))</f>
        <v>1.05</v>
      </c>
      <c r="G83" s="21">
        <f>I65</f>
        <v>2</v>
      </c>
      <c r="H83" s="31">
        <f>IF(I65=0,0,INT(I65/F83))</f>
        <v>1</v>
      </c>
      <c r="I83" s="26">
        <f>I65-(F83*H83)</f>
        <v>0.95</v>
      </c>
      <c r="J83" s="2" t="str">
        <f>IF(I83=0,0,"Kg")</f>
        <v>Kg</v>
      </c>
      <c r="K83">
        <v>20</v>
      </c>
      <c r="L83">
        <f>C65*E65</f>
        <v>20</v>
      </c>
      <c r="M83" s="31">
        <f>IF(K83=0,0,INT(E65*C65/K83))</f>
        <v>1</v>
      </c>
      <c r="N83" s="26">
        <f>(C65*E65)-(M83*K83)</f>
        <v>0</v>
      </c>
      <c r="O83" s="2">
        <f>IF(N83=0,0,"Pièce /Mx")</f>
        <v>0</v>
      </c>
    </row>
    <row r="84">
      <c r="B84" t="str">
        <v>PAS.</v>
      </c>
      <c r="C84">
        <f>C66</f>
        <v>4</v>
      </c>
      <c r="D84" t="str">
        <v>Gastro 1/1</v>
      </c>
      <c r="E84">
        <v>1.5</v>
      </c>
      <c r="F84">
        <f>IF(C84=0,0,E84-(E84*F66%))</f>
        <v>1.05</v>
      </c>
      <c r="G84" s="21">
        <f>I66</f>
        <v>0.56</v>
      </c>
      <c r="H84" s="31">
        <f>IF(I66=0,0,INT(I66/F84))</f>
        <v>0</v>
      </c>
      <c r="I84" s="26">
        <f>I66-(F84*H84)</f>
        <v>0.56</v>
      </c>
      <c r="J84" s="2" t="str">
        <f>IF(I84=0,0,"Kg")</f>
        <v>Kg</v>
      </c>
      <c r="K84">
        <v>20</v>
      </c>
      <c r="L84">
        <f>C66*E66</f>
        <v>8</v>
      </c>
      <c r="M84" s="31">
        <f>IF(K84=0,0,INT(E66*C66/K84))</f>
        <v>0</v>
      </c>
      <c r="N84" s="26">
        <f>(C66*E66)-(M84*K84)</f>
        <v>8</v>
      </c>
      <c r="O84" s="2" t="str">
        <f>IF(N84=0,0,"Pièce /Mx")</f>
        <v>Pièce /Mx</v>
      </c>
    </row>
    <row r="85">
      <c r="B85" t="str">
        <v>TOTAL CONTENANTS A PRÉVOIR</v>
      </c>
    </row>
    <row r="86">
      <c r="B86" t="str">
        <v>TOTAUX</v>
      </c>
      <c r="C86" s="2">
        <f>SUM(C79:C84)</f>
        <v>412</v>
      </c>
      <c r="F86" s="21">
        <f>SUM(G79:G84)</f>
        <v>86.36</v>
      </c>
      <c r="G86" s="21" t="str">
        <f>+J79</f>
        <v>Kg</v>
      </c>
      <c r="H86" s="31">
        <f>SUM(H79:H84)</f>
        <v>75</v>
      </c>
      <c r="I86" s="26">
        <f>SUM(I79:I84)</f>
        <v>5.159999999999998</v>
      </c>
      <c r="J86" s="2" t="str">
        <f>IF(I86=0,0,"Kg")</f>
        <v>Kg</v>
      </c>
      <c r="L86" s="2">
        <f>SUM(L79:L84)</f>
        <v>898</v>
      </c>
      <c r="M86" s="31">
        <f>SUM(M79:M84)</f>
        <v>48</v>
      </c>
      <c r="N86" s="26">
        <f>SUM(N79:N84)</f>
        <v>18</v>
      </c>
      <c r="O86" s="2" t="str">
        <f>IF(N86=0,0,"Pièce /Mx")</f>
        <v>Pièce /Mx</v>
      </c>
    </row>
    <row r="87"/>
    <row r="88"/>
    <row r="89">
      <c r="B89" t="str">
        <v>SAUCE</v>
      </c>
      <c r="G89" t="str">
        <v>Poids de sauce dans une louche</v>
      </c>
      <c r="I89" s="1">
        <v>0.15</v>
      </c>
    </row>
    <row r="90"/>
    <row r="91">
      <c r="B91" t="str">
        <v>Famille de convives</v>
      </c>
      <c r="C91" t="str">
        <v>Effectif</v>
      </c>
      <c r="D91" t="str">
        <v>Poids NET p.p.</v>
      </c>
      <c r="E91" t="str">
        <v xml:space="preserve">% Perte </v>
      </c>
      <c r="F91" t="str">
        <v>Poids BRUT  1 portion</v>
      </c>
      <c r="H91" t="str">
        <v>1 louche pour</v>
      </c>
      <c r="I91" t="str">
        <v>Poids NET Total à servir / conditionner</v>
      </c>
      <c r="K91" t="str">
        <v>Total Brut à commander/conditionner</v>
      </c>
      <c r="M91" t="str">
        <v>Observations :</v>
      </c>
    </row>
    <row r="92" ht="15.75" customHeight="1">
      <c r="R92" t="str">
        <v>Saisissez vos valeurs dans les cellules fond jaune ou ivoire</v>
      </c>
    </row>
    <row r="93">
      <c r="B93" t="str">
        <v>M</v>
      </c>
      <c r="C93" s="2">
        <f>C61</f>
        <v>100</v>
      </c>
      <c r="D93" s="1">
        <v>0.03</v>
      </c>
      <c r="E93" s="29">
        <v>2</v>
      </c>
      <c r="F93" s="1">
        <f>IF(C93=0,0,(D93/(100-E93)*100))</f>
        <v>0.030612244897959183</v>
      </c>
      <c r="G93" s="1" t="str">
        <v>Kg</v>
      </c>
      <c r="H93" s="21">
        <f>I89/D93</f>
        <v>5</v>
      </c>
      <c r="I93" s="1">
        <f>D93*C93</f>
        <v>3</v>
      </c>
      <c r="J93" s="1" t="str">
        <v>Kg</v>
      </c>
      <c r="K93" s="1">
        <f>F93*C93</f>
        <v>3.061224489795918</v>
      </c>
      <c r="L93" s="1" t="str">
        <v>Kg</v>
      </c>
    </row>
    <row r="94">
      <c r="B94" t="str">
        <v>P</v>
      </c>
      <c r="C94" s="2">
        <f>C62</f>
        <v>100</v>
      </c>
      <c r="D94" s="1">
        <v>0.04</v>
      </c>
      <c r="E94" s="29">
        <v>2</v>
      </c>
      <c r="F94" s="1">
        <f>IF(C94=0,0,(D94/(100-E94)*100))</f>
        <v>0.04081632653061225</v>
      </c>
      <c r="G94" s="1" t="str">
        <v>Kg</v>
      </c>
      <c r="H94" s="21">
        <f>I89/D94</f>
        <v>3.75</v>
      </c>
      <c r="I94" s="1">
        <f>D94*C94</f>
        <v>4</v>
      </c>
      <c r="J94" s="1" t="str">
        <v>Kg</v>
      </c>
      <c r="K94" s="1">
        <f>F94*C94</f>
        <v>4.081632653061225</v>
      </c>
      <c r="L94" s="1" t="str">
        <v>Kg</v>
      </c>
    </row>
    <row r="95">
      <c r="B95" t="str">
        <v>A</v>
      </c>
      <c r="C95" s="2">
        <f>C63</f>
        <v>100</v>
      </c>
      <c r="D95" s="1">
        <v>0.06</v>
      </c>
      <c r="E95" s="29">
        <v>2</v>
      </c>
      <c r="F95" s="1">
        <f>IF(C95=0,0,(D95/(100-E95)*100))</f>
        <v>0.061224489795918366</v>
      </c>
      <c r="G95" s="1" t="str">
        <v>Kg</v>
      </c>
      <c r="H95" s="21">
        <f>I89/D95</f>
        <v>2.5</v>
      </c>
      <c r="I95" s="1">
        <f>D95*C95</f>
        <v>6</v>
      </c>
      <c r="J95" s="1" t="str">
        <v>Kg</v>
      </c>
      <c r="K95" s="1">
        <f>F95*C95</f>
        <v>6.122448979591836</v>
      </c>
      <c r="L95" s="1" t="str">
        <v>Kg</v>
      </c>
    </row>
    <row r="96">
      <c r="B96" t="str">
        <v>A +</v>
      </c>
      <c r="C96" s="2">
        <f>C64</f>
        <v>100</v>
      </c>
      <c r="D96" s="1">
        <v>0.07</v>
      </c>
      <c r="E96" s="29">
        <v>2</v>
      </c>
      <c r="F96" s="1">
        <f>IF(C96=0,0,(D96/(100-E96)*100))</f>
        <v>0.07142857142857144</v>
      </c>
      <c r="G96" s="1" t="str">
        <v>Kg</v>
      </c>
      <c r="H96" s="21">
        <f>I89/D96</f>
        <v>2.142857142857143</v>
      </c>
      <c r="I96" s="1">
        <f>D96*C96</f>
        <v>7.000000000000001</v>
      </c>
      <c r="J96" s="1" t="str">
        <v>Kg</v>
      </c>
      <c r="K96" s="1">
        <f>F96*C96</f>
        <v>7.142857142857144</v>
      </c>
      <c r="L96" s="1" t="str">
        <v>Kg</v>
      </c>
      <c r="R96" t="str">
        <v>Hauteur de ligne = 18</v>
      </c>
    </row>
    <row r="97">
      <c r="B97" t="str">
        <v>PAM</v>
      </c>
      <c r="C97" s="2">
        <f>C65</f>
        <v>8</v>
      </c>
      <c r="D97" s="1">
        <v>0.06</v>
      </c>
      <c r="E97" s="29">
        <v>2</v>
      </c>
      <c r="F97" s="1">
        <f>IF(C97=0,0,(D97/(100-E97)*100))</f>
        <v>0.061224489795918366</v>
      </c>
      <c r="G97" s="1" t="str">
        <v>Kg</v>
      </c>
      <c r="H97" s="21">
        <f>I89/D97</f>
        <v>2.5</v>
      </c>
      <c r="I97" s="1">
        <f>D97*C97</f>
        <v>0.48</v>
      </c>
      <c r="J97" s="1" t="str">
        <v>Kg</v>
      </c>
      <c r="K97" s="1">
        <f>F97*C97</f>
        <v>0.4897959183673469</v>
      </c>
      <c r="L97" s="1" t="str">
        <v>Kg</v>
      </c>
    </row>
    <row r="98">
      <c r="B98" t="str">
        <v>PAS.</v>
      </c>
      <c r="C98" s="2">
        <f>C66</f>
        <v>4</v>
      </c>
      <c r="D98" s="1">
        <v>0.05</v>
      </c>
      <c r="E98" s="29">
        <v>2</v>
      </c>
      <c r="F98" s="1">
        <f>IF(C98=0,0,(D98/(100-E98)*100))</f>
        <v>0.05102040816326531</v>
      </c>
      <c r="G98" s="1" t="str">
        <v>Kg</v>
      </c>
      <c r="H98" s="21">
        <f>I89/D98</f>
        <v>2.9999999999999996</v>
      </c>
      <c r="I98" s="1">
        <f>D98*C98</f>
        <v>0.2</v>
      </c>
      <c r="J98" s="1" t="str">
        <v>Kg</v>
      </c>
      <c r="K98" s="1">
        <f>F98*C98</f>
        <v>0.20408163265306123</v>
      </c>
      <c r="L98" s="1" t="str">
        <v>Kg</v>
      </c>
    </row>
    <row r="99" ht="21" customHeight="1">
      <c r="B99" t="str">
        <v>TOTAUX</v>
      </c>
      <c r="C99" s="2">
        <f>SUM(C93:C98)</f>
        <v>412</v>
      </c>
      <c r="I99" s="9">
        <f>SUM(I93:I98)</f>
        <v>20.68</v>
      </c>
      <c r="J99" s="9" t="str">
        <v>Kg</v>
      </c>
      <c r="K99" s="1">
        <f>SUM(K93:K98)</f>
        <v>21.10204081632653</v>
      </c>
      <c r="L99" s="1" t="str">
        <v>Kg</v>
      </c>
    </row>
    <row r="100">
      <c r="B100" t="str">
        <v>SAUCE - POIDS  - NOMBRE DE GASTRO ET DE LOUCHES POUR LE SERVICE</v>
      </c>
    </row>
    <row r="101"/>
    <row r="102" ht="15.75" customHeight="1">
      <c r="B102" t="str">
        <v>Saisissez le type de contenant et le poids BRUT par contenant si vous avez saisi des % de perte (si vous faites de la cuisson) ou poids NETS</v>
      </c>
      <c r="C102" t="str">
        <v>Effectif</v>
      </c>
      <c r="D102" s="30" t="str">
        <v>Type de contenant</v>
      </c>
      <c r="E102" t="str">
        <v>Poids Brut 1 cont.*</v>
      </c>
      <c r="F102" t="str">
        <v>Poids Net dans 1 contenant *</v>
      </c>
      <c r="G102" t="str">
        <v>Total NET à servir</v>
      </c>
      <c r="H102" t="str">
        <v>Total contenants * service au poids</v>
      </c>
      <c r="K102" t="str">
        <v>Nb de louches dans 1 Cont</v>
      </c>
      <c r="L102" t="str">
        <v>Total louches</v>
      </c>
      <c r="M102" t="str">
        <v>Total contenants * service a la louche</v>
      </c>
      <c r="R102" t="str">
        <v>Saisissez le type de contenant et le poids BRUT par contenant si vous avez saisi des % de perte (si vous faites de la cuisson) ou poids NETS</v>
      </c>
    </row>
    <row r="103"/>
    <row r="104"/>
    <row r="105"/>
    <row r="106" ht="15.75" customHeight="1">
      <c r="B106" t="str">
        <v>M</v>
      </c>
      <c r="C106" s="2">
        <f>C93</f>
        <v>100</v>
      </c>
      <c r="D106" t="str">
        <v>Gastro 1/1</v>
      </c>
      <c r="E106">
        <v>2.5</v>
      </c>
      <c r="F106">
        <f>IF(C106=0,0,E106-(E106*E93%))</f>
        <v>2.45</v>
      </c>
      <c r="G106" s="9">
        <f>I93</f>
        <v>3</v>
      </c>
      <c r="H106" s="31">
        <f>IF(I93=0,0,INT(I93/F106))</f>
        <v>1</v>
      </c>
      <c r="I106" s="26">
        <f>I93-(F106*H106)</f>
        <v>0.5499999999999998</v>
      </c>
      <c r="J106" s="2" t="str">
        <f>IF(I106=0,0,"Kg")</f>
        <v>Kg</v>
      </c>
      <c r="K106">
        <v>12</v>
      </c>
      <c r="L106" s="21">
        <f>C93/H93</f>
        <v>20</v>
      </c>
      <c r="M106" s="31">
        <f>IF(C93=0,0,INT(L106/K106))</f>
        <v>1</v>
      </c>
      <c r="N106" s="26">
        <f>(C93/H93)-(M106*K106)</f>
        <v>8</v>
      </c>
      <c r="O106" s="2" t="str">
        <f>IF(N106=0,0,"Louches")</f>
        <v>Louches</v>
      </c>
      <c r="R106" t="str">
        <v>Saisissez vos valeurs dans les cellules fond jaune ou ivoire</v>
      </c>
    </row>
    <row r="107">
      <c r="B107" t="str">
        <v>P</v>
      </c>
      <c r="C107" s="2">
        <f>C94</f>
        <v>100</v>
      </c>
      <c r="D107" t="str">
        <v>Gastro 1/1</v>
      </c>
      <c r="E107">
        <v>2.5</v>
      </c>
      <c r="F107">
        <f>IF(C107=0,0,E107-(E107*E94%))</f>
        <v>2.45</v>
      </c>
      <c r="G107" s="9">
        <f>I94</f>
        <v>4</v>
      </c>
      <c r="H107" s="31">
        <f>IF(I94=0,0,INT(I94/F107))</f>
        <v>1</v>
      </c>
      <c r="I107" s="26">
        <f>I94-(F107*H107)</f>
        <v>1.5499999999999998</v>
      </c>
      <c r="J107" s="2" t="str">
        <f>IF(I107=0,0,"Kg")</f>
        <v>Kg</v>
      </c>
      <c r="K107">
        <v>20</v>
      </c>
      <c r="L107" s="21">
        <f>C94/H94</f>
        <v>26.666666666666668</v>
      </c>
      <c r="M107" s="31">
        <f>IF(C94=0,0,INT(L107/K107))</f>
        <v>1</v>
      </c>
      <c r="N107" s="26">
        <f>(C94/H94)-(M107*K107)</f>
        <v>6.666666666666668</v>
      </c>
      <c r="O107" s="2" t="str">
        <f>IF(N107=0,0,"Louches")</f>
        <v>Louches</v>
      </c>
    </row>
    <row r="108">
      <c r="B108" t="str">
        <v>A</v>
      </c>
      <c r="C108" s="2">
        <f>C95</f>
        <v>100</v>
      </c>
      <c r="D108" t="str">
        <v>Gastro 1/1</v>
      </c>
      <c r="E108">
        <v>2.5</v>
      </c>
      <c r="F108">
        <f>IF(C108=0,0,E108-(E108*E95%))</f>
        <v>2.45</v>
      </c>
      <c r="G108" s="9">
        <f>I95</f>
        <v>6</v>
      </c>
      <c r="H108" s="31">
        <f>IF(I95=0,0,INT(I95/F108))</f>
        <v>2</v>
      </c>
      <c r="I108" s="26">
        <f>I95-(F108*H108)</f>
        <v>1.0999999999999996</v>
      </c>
      <c r="J108" s="2" t="str">
        <f>IF(I108=0,0,"Kg")</f>
        <v>Kg</v>
      </c>
      <c r="K108">
        <v>13</v>
      </c>
      <c r="L108" s="21">
        <f>C95/H95</f>
        <v>40</v>
      </c>
      <c r="M108" s="31">
        <f>IF(C95=0,0,INT(L108/K108))</f>
        <v>3</v>
      </c>
      <c r="N108" s="26">
        <f>(C95/H95)-(M108*K108)</f>
        <v>1</v>
      </c>
      <c r="O108" s="2" t="str">
        <f>IF(N108=0,0,"Louches")</f>
        <v>Louches</v>
      </c>
    </row>
    <row r="109">
      <c r="B109" t="str">
        <v>A +</v>
      </c>
      <c r="C109" s="2">
        <f>C96</f>
        <v>100</v>
      </c>
      <c r="D109" t="str">
        <v>Gastro 1/1</v>
      </c>
      <c r="E109">
        <v>2.5</v>
      </c>
      <c r="F109">
        <f>IF(C109=0,0,E109-(E109*E96%))</f>
        <v>2.45</v>
      </c>
      <c r="G109" s="9">
        <f>I96</f>
        <v>7.000000000000001</v>
      </c>
      <c r="H109" s="31">
        <f>IF(I96=0,0,INT(I96/F109))</f>
        <v>2</v>
      </c>
      <c r="I109" s="26">
        <f>I96-(F109*H109)</f>
        <v>2.1000000000000005</v>
      </c>
      <c r="J109" s="2" t="str">
        <f>IF(I109=0,0,"Kg")</f>
        <v>Kg</v>
      </c>
      <c r="K109">
        <v>20</v>
      </c>
      <c r="L109" s="21">
        <f>C96/H96</f>
        <v>46.66666666666667</v>
      </c>
      <c r="M109" s="31">
        <f>IF(C96=0,0,INT(L109/K109))</f>
        <v>2</v>
      </c>
      <c r="N109" s="26">
        <f>(C96/H96)-(M109*K109)</f>
        <v>6.666666666666671</v>
      </c>
      <c r="O109" s="2" t="str">
        <f>IF(N109=0,0,"Louches")</f>
        <v>Louches</v>
      </c>
      <c r="R109" t="str">
        <v>Hauteur de ligne = 18</v>
      </c>
    </row>
    <row r="110">
      <c r="B110" t="str">
        <v>PAM</v>
      </c>
      <c r="C110" s="2">
        <f>C97</f>
        <v>8</v>
      </c>
      <c r="D110" t="str">
        <v>Gastro 1/1</v>
      </c>
      <c r="E110">
        <v>2.5</v>
      </c>
      <c r="F110">
        <f>IF(C110=0,0,E110-(E110*E97%))</f>
        <v>2.45</v>
      </c>
      <c r="G110" s="9">
        <f>I97</f>
        <v>0.48</v>
      </c>
      <c r="H110" s="31">
        <f>IF(I97=0,0,INT(I97/F110))</f>
        <v>0</v>
      </c>
      <c r="I110" s="26">
        <f>I97-(F110*H110)</f>
        <v>0.48</v>
      </c>
      <c r="J110" s="2" t="str">
        <f>IF(I110=0,0,"Kg")</f>
        <v>Kg</v>
      </c>
      <c r="K110">
        <v>7.5</v>
      </c>
      <c r="L110" s="21">
        <f>C97/H97</f>
        <v>3.2</v>
      </c>
      <c r="M110" s="31">
        <f>IF(C97=0,0,INT(L110/K110))</f>
        <v>0</v>
      </c>
      <c r="N110" s="26">
        <f>(C97/H97)-(M110*K110)</f>
        <v>3.2</v>
      </c>
      <c r="O110" s="2" t="str">
        <f>IF(N110=0,0,"Louches")</f>
        <v>Louches</v>
      </c>
    </row>
    <row r="111">
      <c r="B111" t="str">
        <v>PAS.</v>
      </c>
      <c r="C111" s="2">
        <f>C98</f>
        <v>4</v>
      </c>
      <c r="D111" t="str">
        <v>Gastro 1/1</v>
      </c>
      <c r="E111">
        <v>2.5</v>
      </c>
      <c r="F111">
        <f>IF(C111=0,0,E111-(E111*E98%))</f>
        <v>2.45</v>
      </c>
      <c r="G111" s="9">
        <f>I98</f>
        <v>0.2</v>
      </c>
      <c r="H111" s="31">
        <f>IF(I98=0,0,INT(I98/F111))</f>
        <v>0</v>
      </c>
      <c r="I111" s="26">
        <f>I98-(F111*H111)</f>
        <v>0.2</v>
      </c>
      <c r="J111" s="2" t="str">
        <f>IF(I111=0,0,"Kg")</f>
        <v>Kg</v>
      </c>
      <c r="K111">
        <v>10</v>
      </c>
      <c r="L111" s="21">
        <f>C98/H98</f>
        <v>1.3333333333333335</v>
      </c>
      <c r="M111" s="31">
        <f>IF(C98=0,0,INT(L111/K111))</f>
        <v>0</v>
      </c>
      <c r="N111" s="26">
        <f>(C98/H98)-(M111*K111)</f>
        <v>1.3333333333333335</v>
      </c>
      <c r="O111" s="2" t="str">
        <f>IF(N111=0,0,"Louches")</f>
        <v>Louches</v>
      </c>
    </row>
    <row r="112">
      <c r="B112" t="str">
        <v>TOTAUX</v>
      </c>
      <c r="C112" s="2">
        <f>SUM(C106:C111)</f>
        <v>412</v>
      </c>
      <c r="G112" s="21">
        <f>SUM(G106:G111)</f>
        <v>20.68</v>
      </c>
      <c r="H112" s="31">
        <f>SUM(H106:H111)</f>
        <v>6</v>
      </c>
      <c r="I112" s="26">
        <f>SUM(I106:I111)</f>
        <v>5.9799999999999995</v>
      </c>
      <c r="J112" s="2" t="str">
        <f>IF(I112=0,0,"Kg")</f>
        <v>Kg</v>
      </c>
      <c r="L112" s="21">
        <f>SUM(L106:L111)</f>
        <v>137.86666666666667</v>
      </c>
      <c r="M112" s="31">
        <f>SUM(M106:M111)</f>
        <v>7</v>
      </c>
      <c r="N112" s="26">
        <f>SUM(N106:N111)</f>
        <v>26.86666666666667</v>
      </c>
      <c r="O112" s="2" t="str">
        <f>IF(N112=0,0,"Louches")</f>
        <v>Louches</v>
      </c>
    </row>
    <row r="113"/>
    <row r="114">
      <c r="B114" t="str">
        <v>GARNITURE DE FINITION</v>
      </c>
    </row>
    <row r="115"/>
    <row r="116">
      <c r="B116" t="str">
        <v>Famille de convives</v>
      </c>
      <c r="C116" t="str">
        <v>Effectif</v>
      </c>
      <c r="D116" t="str">
        <v>Poids NET p.p.</v>
      </c>
      <c r="E116" t="str">
        <v>Nb louche /Mx p.p</v>
      </c>
      <c r="F116" t="str">
        <v xml:space="preserve">% Perte </v>
      </c>
      <c r="G116" t="str">
        <v>Poids BRUT  1 portion</v>
      </c>
      <c r="I116" t="str">
        <v>Poids NET Total à servir / conditionner</v>
      </c>
      <c r="K116" t="str">
        <v>Total Brut à commander/conditionner</v>
      </c>
      <c r="M116" t="str">
        <v>Observations :</v>
      </c>
    </row>
    <row r="117"/>
    <row r="118" ht="15.75" customHeight="1">
      <c r="B118" t="str">
        <v>M</v>
      </c>
      <c r="C118" s="2">
        <f>C61</f>
        <v>100</v>
      </c>
      <c r="D118" s="1">
        <v>0.04</v>
      </c>
      <c r="E118">
        <v>1</v>
      </c>
      <c r="F118" s="29">
        <v>5</v>
      </c>
      <c r="G118" s="1">
        <f>IF(C118=0,0,(D118*E118)/(100-F118)*100)</f>
        <v>0.042105263157894736</v>
      </c>
      <c r="I118" s="1">
        <f>(D118*E118)*C118</f>
        <v>4</v>
      </c>
      <c r="K118" s="1">
        <f>G118*C118</f>
        <v>4.2105263157894735</v>
      </c>
      <c r="R118" t="str">
        <v>Saisissez vos valeurs dans les cellules fond jaune ou ivoire</v>
      </c>
    </row>
    <row r="119">
      <c r="B119" t="str">
        <v>P</v>
      </c>
      <c r="C119" s="2">
        <f>C62</f>
        <v>100</v>
      </c>
      <c r="D119" s="1">
        <v>0.04</v>
      </c>
      <c r="E119">
        <v>1</v>
      </c>
      <c r="F119" s="29">
        <v>5</v>
      </c>
      <c r="G119" s="1">
        <f>IF(C119=0,0,(D119*E119)/(100-F119)*100)</f>
        <v>0.042105263157894736</v>
      </c>
      <c r="I119" s="1">
        <f>(D119*E119)*C119</f>
        <v>4</v>
      </c>
      <c r="K119" s="1">
        <f>G119*C119</f>
        <v>4.2105263157894735</v>
      </c>
    </row>
    <row r="120">
      <c r="B120" t="str">
        <v>A</v>
      </c>
      <c r="C120" s="2">
        <f>C63</f>
        <v>100</v>
      </c>
      <c r="D120" s="1">
        <v>0.1</v>
      </c>
      <c r="E120">
        <v>1</v>
      </c>
      <c r="F120" s="29">
        <v>5</v>
      </c>
      <c r="G120" s="1">
        <f>IF(C120=0,0,(D120*E120)/(100-F120)*100)</f>
        <v>0.10526315789473684</v>
      </c>
      <c r="I120" s="1">
        <f>(D120*E120)*C120</f>
        <v>10</v>
      </c>
      <c r="K120" s="1">
        <f>G120*C120</f>
        <v>10.526315789473683</v>
      </c>
    </row>
    <row r="121">
      <c r="B121" t="str">
        <v>A +</v>
      </c>
      <c r="C121" s="2">
        <f>C64</f>
        <v>100</v>
      </c>
      <c r="D121" s="1">
        <v>0.09</v>
      </c>
      <c r="E121">
        <v>1</v>
      </c>
      <c r="F121" s="29">
        <v>5</v>
      </c>
      <c r="G121" s="1">
        <f>IF(C121=0,0,(D121*E121)/(100-F121)*100)</f>
        <v>0.09473684210526315</v>
      </c>
      <c r="I121" s="1">
        <f>(D121*E121)*C121</f>
        <v>9</v>
      </c>
      <c r="K121" s="1">
        <f>G121*C121</f>
        <v>9.473684210526315</v>
      </c>
      <c r="R121" t="str">
        <v>Hauteur de ligne = 18</v>
      </c>
    </row>
    <row r="122">
      <c r="B122" t="str">
        <v>PAM</v>
      </c>
      <c r="C122" s="2">
        <f>C65</f>
        <v>8</v>
      </c>
      <c r="D122" s="1">
        <v>0.1</v>
      </c>
      <c r="E122">
        <v>1</v>
      </c>
      <c r="F122" s="29">
        <v>5</v>
      </c>
      <c r="G122" s="1">
        <f>IF(C122=0,0,(D122*E122)/(100-F122)*100)</f>
        <v>0.10526315789473684</v>
      </c>
      <c r="I122" s="1">
        <f>(D122*E122)*C122</f>
        <v>0.8</v>
      </c>
      <c r="K122" s="1">
        <f>G122*C122</f>
        <v>0.8421052631578947</v>
      </c>
    </row>
    <row r="123">
      <c r="B123" t="str">
        <v>PAS.</v>
      </c>
      <c r="C123" s="2">
        <f>C66</f>
        <v>4</v>
      </c>
      <c r="D123" s="1">
        <v>0.07</v>
      </c>
      <c r="E123">
        <v>1</v>
      </c>
      <c r="F123" s="29">
        <v>5</v>
      </c>
      <c r="G123" s="1">
        <f>IF(C123=0,0,(D123*E123)/(100-F123)*100)</f>
        <v>0.0736842105263158</v>
      </c>
      <c r="I123" s="1">
        <f>(D123*E123)*C123</f>
        <v>0.28</v>
      </c>
      <c r="K123" s="1">
        <f>G123*C123</f>
        <v>0.2947368421052632</v>
      </c>
    </row>
    <row r="124" ht="21" customHeight="1">
      <c r="B124" t="str">
        <v>TOTAUX</v>
      </c>
      <c r="C124" s="2">
        <f>SUM(C118:C123)</f>
        <v>412</v>
      </c>
      <c r="I124" s="9">
        <f>SUM(I118:I123)</f>
        <v>28.080000000000002</v>
      </c>
      <c r="K124" s="1">
        <f>SUM(K118:K123)</f>
        <v>29.5578947368421</v>
      </c>
    </row>
    <row r="125">
      <c r="B125" t="str">
        <v>GARNITURE DE FINITION - POIDS  - NOMBRE DE GASTRO ET DE LOUCHES POUR LE SERVICE</v>
      </c>
    </row>
    <row r="126"/>
    <row r="127" ht="15.75" customHeight="1">
      <c r="B127" t="str">
        <v>Saisissez le type de contenant et le poids BRUT par contenant si vous avez saisi des % de perte (si vous faites de la cuisson) ou poids NETS</v>
      </c>
      <c r="C127" t="str">
        <v>Effectif</v>
      </c>
      <c r="D127" s="30" t="str">
        <v>Type de contenant</v>
      </c>
      <c r="E127" t="str">
        <v>Poids Brut 1 cont.*</v>
      </c>
      <c r="F127" t="str">
        <v>Poids Net dans 1 contenant *</v>
      </c>
      <c r="G127" t="str">
        <v>Total NET à servir</v>
      </c>
      <c r="H127" t="str">
        <v>Total contenants * service au poids</v>
      </c>
      <c r="K127" t="str">
        <v>Nb louches/Mx dans 1 Cont</v>
      </c>
      <c r="L127" t="str">
        <v>Total louches</v>
      </c>
      <c r="M127" t="str">
        <v>Total contenants * service a la louche ou aux morceaux</v>
      </c>
      <c r="R127" t="str">
        <v>Saisissez le type de contenant et le poids BRUT par contenant si vous avez saisi des % de perte (si vous faites de la cuisson) ou poids NETS</v>
      </c>
    </row>
    <row r="128"/>
    <row r="129"/>
    <row r="130"/>
    <row r="131">
      <c r="B131" t="str">
        <v>M</v>
      </c>
      <c r="C131" s="2">
        <f>C118</f>
        <v>100</v>
      </c>
      <c r="D131" t="str">
        <v>Gastro 1/1</v>
      </c>
      <c r="E131">
        <v>5</v>
      </c>
      <c r="F131">
        <f>IF(C131=0,0,E131-(E131*F118%))</f>
        <v>4.75</v>
      </c>
      <c r="G131" s="9">
        <f>I118</f>
        <v>4</v>
      </c>
      <c r="H131" s="31">
        <f>IF(I118=0,0,INT(I118/F131))</f>
        <v>0</v>
      </c>
      <c r="I131" s="26">
        <f>I118-(F131*H131)</f>
        <v>4</v>
      </c>
      <c r="J131" s="2" t="str">
        <v>kg</v>
      </c>
      <c r="K131">
        <v>12</v>
      </c>
      <c r="L131">
        <f>C118*E118</f>
        <v>100</v>
      </c>
      <c r="M131" s="31">
        <f>IF(K131=0,0,INT(E118*C118/K131))</f>
        <v>8</v>
      </c>
      <c r="N131" s="26">
        <f>(C118*E118)-(M131*K131)</f>
        <v>4</v>
      </c>
      <c r="O131" s="2" t="str">
        <f>IF(N131=0,0,"Louches/Mx")</f>
        <v>Louches/Mx</v>
      </c>
    </row>
    <row r="132" ht="15.75" customHeight="1">
      <c r="B132" t="str">
        <v>P</v>
      </c>
      <c r="C132" s="2">
        <f>C119</f>
        <v>100</v>
      </c>
      <c r="D132" t="str">
        <v>Gastro 1/1</v>
      </c>
      <c r="E132">
        <v>1.5</v>
      </c>
      <c r="F132">
        <f>IF(C132=0,0,E132-(E132*F119%))</f>
        <v>1.425</v>
      </c>
      <c r="G132" s="9">
        <f>I119</f>
        <v>4</v>
      </c>
      <c r="H132" s="31">
        <f>IF(I119=0,0,INT(I119/F132))</f>
        <v>2</v>
      </c>
      <c r="I132" s="26">
        <f>I119-(F132*H132)</f>
        <v>1.15</v>
      </c>
      <c r="J132" s="2" t="str">
        <v>kg</v>
      </c>
      <c r="K132">
        <v>20</v>
      </c>
      <c r="L132">
        <f>C119*E119</f>
        <v>100</v>
      </c>
      <c r="M132" s="31">
        <f>IF(K132=0,0,INT(E119*C119/K132))</f>
        <v>5</v>
      </c>
      <c r="N132" s="26">
        <f>(C119*E119)-(M132*K132)</f>
        <v>0</v>
      </c>
      <c r="O132" s="2">
        <f>IF(N132=0,0,"Louches/Mx")</f>
        <v>0</v>
      </c>
      <c r="R132" t="str">
        <v>Saisissez vos valeurs dans les cellules fond jaune ou ivoire</v>
      </c>
    </row>
    <row r="133">
      <c r="B133" t="str">
        <v>A</v>
      </c>
      <c r="C133" s="2">
        <f>C120</f>
        <v>100</v>
      </c>
      <c r="D133" t="str">
        <v>Gastro 1/1</v>
      </c>
      <c r="E133">
        <v>1.5</v>
      </c>
      <c r="F133">
        <f>IF(C133=0,0,E133-(E133*F120%))</f>
        <v>1.425</v>
      </c>
      <c r="G133" s="9">
        <f>I120</f>
        <v>10</v>
      </c>
      <c r="H133" s="31">
        <f>IF(I120=0,0,INT(I120/F133))</f>
        <v>7</v>
      </c>
      <c r="I133" s="26">
        <f>I120-(F133*H133)</f>
        <v>0.025000000000000355</v>
      </c>
      <c r="J133" s="2" t="str">
        <v>kg</v>
      </c>
      <c r="K133">
        <v>20</v>
      </c>
      <c r="L133">
        <f>C120*E120</f>
        <v>100</v>
      </c>
      <c r="M133" s="31">
        <f>IF(K133=0,0,INT(E120*C120/K133))</f>
        <v>5</v>
      </c>
      <c r="N133" s="26">
        <f>(C120*E120)-(M133*K133)</f>
        <v>0</v>
      </c>
      <c r="O133" s="2">
        <f>IF(N133=0,0,"Louches/Mx")</f>
        <v>0</v>
      </c>
    </row>
    <row r="134">
      <c r="B134" t="str">
        <v>A +</v>
      </c>
      <c r="C134" s="2">
        <f>C121</f>
        <v>100</v>
      </c>
      <c r="D134" t="str">
        <v>Gastro 1/1</v>
      </c>
      <c r="E134">
        <v>1.5</v>
      </c>
      <c r="F134">
        <f>IF(C134=0,0,E134-(E134*F121%))</f>
        <v>1.425</v>
      </c>
      <c r="G134" s="9">
        <f>I121</f>
        <v>9</v>
      </c>
      <c r="H134" s="31">
        <f>IF(I121=0,0,INT(I121/F134))</f>
        <v>6</v>
      </c>
      <c r="I134" s="26">
        <f>I121-(F134*H134)</f>
        <v>0.4499999999999993</v>
      </c>
      <c r="J134" s="2" t="str">
        <v>kg</v>
      </c>
      <c r="K134">
        <v>20</v>
      </c>
      <c r="L134">
        <f>C121*E121</f>
        <v>100</v>
      </c>
      <c r="M134" s="31">
        <f>IF(K134=0,0,INT(E121*C121/K134))</f>
        <v>5</v>
      </c>
      <c r="N134" s="26">
        <f>(C121*E121)-(M134*K134)</f>
        <v>0</v>
      </c>
      <c r="O134" s="2">
        <f>IF(N134=0,0,"Louches/Mx")</f>
        <v>0</v>
      </c>
      <c r="R134" t="str">
        <v>Hauteur de ligne = 18</v>
      </c>
    </row>
    <row r="135">
      <c r="B135" t="str">
        <v>PAM</v>
      </c>
      <c r="C135" s="2">
        <f>C122</f>
        <v>8</v>
      </c>
      <c r="D135" t="str">
        <v>Gastro 1/1</v>
      </c>
      <c r="E135">
        <v>1.5</v>
      </c>
      <c r="F135">
        <f>IF(C135=0,0,E135-(E135*F122%))</f>
        <v>1.425</v>
      </c>
      <c r="G135" s="9">
        <f>I122</f>
        <v>0.8</v>
      </c>
      <c r="H135" s="31">
        <f>IF(I122=0,0,INT(I122/F135))</f>
        <v>0</v>
      </c>
      <c r="I135" s="26">
        <f>I122-(F135*H135)</f>
        <v>0.8</v>
      </c>
      <c r="J135" s="2" t="str">
        <v>kg</v>
      </c>
      <c r="K135">
        <v>20</v>
      </c>
      <c r="L135">
        <f>C122*E122</f>
        <v>8</v>
      </c>
      <c r="M135" s="31">
        <f>IF(K135=0,0,INT(E122*C122/K135))</f>
        <v>0</v>
      </c>
      <c r="N135" s="26">
        <f>(C122*E122)-(M135*K135)</f>
        <v>8</v>
      </c>
      <c r="O135" s="2" t="str">
        <f>IF(N135=0,0,"Louches/Mx")</f>
        <v>Louches/Mx</v>
      </c>
    </row>
    <row r="136">
      <c r="B136" t="str">
        <v>PAS.</v>
      </c>
      <c r="C136" s="2">
        <f>C123</f>
        <v>4</v>
      </c>
      <c r="D136" t="str">
        <v>Gastro 1/1</v>
      </c>
      <c r="E136">
        <v>1.5</v>
      </c>
      <c r="F136">
        <f>IF(C136=0,0,E136-(E136*F123%))</f>
        <v>1.425</v>
      </c>
      <c r="G136" s="9">
        <f>I123</f>
        <v>0.28</v>
      </c>
      <c r="H136" s="31">
        <f>IF(I123=0,0,INT(I123/F136))</f>
        <v>0</v>
      </c>
      <c r="I136" s="26">
        <f>I123-(F136*H136)</f>
        <v>0.28</v>
      </c>
      <c r="J136" s="2" t="str">
        <v>kg</v>
      </c>
      <c r="K136">
        <v>20</v>
      </c>
      <c r="L136">
        <f>C123*E123</f>
        <v>4</v>
      </c>
      <c r="M136" s="31">
        <f>IF(K136=0,0,INT(E123*C123/K136))</f>
        <v>0</v>
      </c>
      <c r="N136" s="26">
        <f>(C123*E123)-(M136*K136)</f>
        <v>4</v>
      </c>
      <c r="O136" s="2" t="str">
        <f>IF(N136=0,0,"Louches/Mx")</f>
        <v>Louches/Mx</v>
      </c>
    </row>
    <row r="137">
      <c r="B137" t="str">
        <v>TOTAUX</v>
      </c>
      <c r="C137" s="2">
        <f>SUM(C131:C136)</f>
        <v>412</v>
      </c>
      <c r="G137" s="21">
        <f>SUM(G131:G136)</f>
        <v>28.080000000000002</v>
      </c>
      <c r="H137" s="31">
        <f>SUM(H131:H136)</f>
        <v>15</v>
      </c>
      <c r="I137" s="26">
        <f>SUM(I131:I136)</f>
        <v>6.705</v>
      </c>
      <c r="J137" s="2" t="str">
        <v>kg</v>
      </c>
      <c r="L137" s="21">
        <f>SUM(L131:L136)</f>
        <v>412</v>
      </c>
      <c r="M137" s="31">
        <f>SUM(M131:M136)</f>
        <v>23</v>
      </c>
      <c r="N137" s="26">
        <f>SUM(N131:N136)</f>
        <v>16</v>
      </c>
      <c r="O137" s="2" t="str">
        <f>IF(N137=0,0,"Louches/Mx")</f>
        <v>Louches/Mx</v>
      </c>
    </row>
    <row r="138"/>
    <row r="139"/>
    <row r="140">
      <c r="B140" t="str">
        <v>M.  Enfants en maternelle</v>
      </c>
      <c r="F140" t="str">
        <v>A .     Adolescents,adultes,personnes agées si portage à domicile</v>
      </c>
      <c r="M140" t="str">
        <v>Adultes +</v>
      </c>
    </row>
    <row r="141">
      <c r="B141" t="str">
        <v>P.  Enfants en classe élémentaire</v>
      </c>
      <c r="F141" t="str">
        <v>PAM.   Personnes Agées en institution déjeuner Midi</v>
      </c>
      <c r="L141" t="str">
        <v>PAS.   Personnes Agées en institution diner Soir</v>
      </c>
    </row>
    <row r="142" ht="15.75" customHeight="1">
      <c r="B142" t="str">
        <v>Saisissez vos valeurs dans les cellules fond jaune ou ivoire</v>
      </c>
    </row>
    <row r="143" ht="15.75" customHeight="1">
      <c r="B143" t="str">
        <f>SUBSTITUTE(ADDRESS(1,COLUMN(),4),"1","")</f>
        <v>B</v>
      </c>
      <c r="C143" t="str">
        <f>SUBSTITUTE(ADDRESS(1,COLUMN(),4),"1","")</f>
        <v>C</v>
      </c>
      <c r="D143" t="str">
        <f>SUBSTITUTE(ADDRESS(1,COLUMN(),4),"1","")</f>
        <v>D</v>
      </c>
      <c r="E143" t="str">
        <f>SUBSTITUTE(ADDRESS(1,COLUMN(),4),"1","")</f>
        <v>E</v>
      </c>
      <c r="F143" t="str">
        <f>SUBSTITUTE(ADDRESS(1,COLUMN(),4),"1","")</f>
        <v>F</v>
      </c>
      <c r="G143" t="str">
        <f>SUBSTITUTE(ADDRESS(1,COLUMN(),4),"1","")</f>
        <v>G</v>
      </c>
      <c r="H143" t="str">
        <f>SUBSTITUTE(ADDRESS(1,COLUMN(),4),"1","")</f>
        <v>H</v>
      </c>
      <c r="I143" t="str">
        <f>SUBSTITUTE(ADDRESS(1,COLUMN(),4),"1","")</f>
        <v>I</v>
      </c>
      <c r="J143" t="str">
        <f>SUBSTITUTE(ADDRESS(1,COLUMN(),4),"1","")</f>
        <v>J</v>
      </c>
      <c r="K143" t="str">
        <f>SUBSTITUTE(ADDRESS(1,COLUMN(),4),"1","")</f>
        <v>K</v>
      </c>
      <c r="L143" t="str">
        <f>SUBSTITUTE(ADDRESS(1,COLUMN(),4),"1","")</f>
        <v>L</v>
      </c>
      <c r="M143" t="str">
        <f>SUBSTITUTE(ADDRESS(1,COLUMN(),4),"1","")</f>
        <v>M</v>
      </c>
      <c r="N143" t="str">
        <f>SUBSTITUTE(ADDRESS(1,COLUMN(),4),"1","")</f>
        <v>N</v>
      </c>
      <c r="O143" t="str">
        <f>SUBSTITUTE(ADDRESS(1,COLUMN(),4),"1","")</f>
        <v>O</v>
      </c>
      <c r="R143" t="str">
        <v>Fonction N° de colonne Alpha =SUBSTITUE(ADRESSE(1;COLONNE();4);"1";"")</v>
      </c>
    </row>
    <row r="144" ht="15.75" customHeight="1">
      <c r="B144" t="str">
        <v xml:space="preserve">FICHE DE CONDITIONNEMENT </v>
      </c>
    </row>
    <row r="145">
      <c r="B145" s="3" t="str">
        <v>Adresse PC</v>
      </c>
      <c r="C145" s="3" t="str">
        <f>CELL("nomfichier")</f>
        <v>E:\Joël Leboucher\Documents\1.Modeles.de.fiches.2022\[OK.ff-1-A-collectivite.xlsx]Nota</v>
      </c>
    </row>
    <row r="146">
      <c r="B146" s="3" t="str">
        <v>Mise à jour</v>
      </c>
      <c r="C146" s="3" t="str">
        <v>du 13-02-2017- Annule et remplace les versions précédentes</v>
      </c>
    </row>
    <row r="147" ht="15.75" customHeight="1">
      <c r="B147" t="str">
        <v>Adaptation : Joël Leboucher..UPRT "Union des Personnels de la Restauration Territoriale"  membre du réseau RESTAU'CO</v>
      </c>
    </row>
    <row r="148"/>
    <row r="149"/>
    <row r="150" ht="26.25" customHeight="1">
      <c r="B150" t="str">
        <v>DATE :</v>
      </c>
      <c r="C150" s="28">
        <f>NOW()</f>
        <v>44595.518313078705</v>
      </c>
      <c r="D150" t="str">
        <v xml:space="preserve">GRAMMAGES GEM/RCN  </v>
      </c>
      <c r="J150" t="str">
        <v>FICHE :</v>
      </c>
      <c r="K150" t="str">
        <v>?</v>
      </c>
      <c r="L150">
        <v>1</v>
      </c>
      <c r="N150" t="str">
        <v>Adultes + = GEM/RCN grammages (Adolescents - Adultes) + %</v>
      </c>
    </row>
    <row r="151">
      <c r="N151" t="str">
        <v>A vous de modifier les grammages en fonction des modifications futures ou de votre établissement</v>
      </c>
    </row>
    <row r="152">
      <c r="B152" t="str">
        <v>ATTENTION ces tableaux n'ont pas le même nombre de colonnes que les fiches recettes . DONC évitez de coller les cellules  dans vos fiches</v>
      </c>
    </row>
    <row r="153">
      <c r="N153" t="str">
        <v>Fonction N° de colonne Alpha =SUBSTITUE(ADRESSE(1;COLONNE();4);"1";"")</v>
      </c>
    </row>
    <row r="154" ht="15.75" customHeight="1"/>
    <row r="155">
      <c r="B155" t="str">
        <f>SUBSTITUTE(ADDRESS(1,COLUMN(),4),"1","")</f>
        <v>B</v>
      </c>
      <c r="C155" t="str">
        <f>SUBSTITUTE(ADDRESS(1,COLUMN(),4),"1","")</f>
        <v>C</v>
      </c>
      <c r="D155" t="str">
        <f>SUBSTITUTE(ADDRESS(1,COLUMN(),4),"1","")</f>
        <v>D</v>
      </c>
      <c r="E155" t="str">
        <f>SUBSTITUTE(ADDRESS(1,COLUMN(),4),"1","")</f>
        <v>E</v>
      </c>
      <c r="F155" t="str">
        <f>SUBSTITUTE(ADDRESS(1,COLUMN(),4),"1","")</f>
        <v>F</v>
      </c>
      <c r="G155" t="str">
        <f>SUBSTITUTE(ADDRESS(1,COLUMN(),4),"1","")</f>
        <v>G</v>
      </c>
      <c r="H155" t="str">
        <f>SUBSTITUTE(ADDRESS(1,COLUMN(),4),"1","")</f>
        <v>H</v>
      </c>
      <c r="I155" t="str">
        <f>SUBSTITUTE(ADDRESS(1,COLUMN(),4),"1","")</f>
        <v>I</v>
      </c>
      <c r="J155" t="str">
        <f>SUBSTITUTE(ADDRESS(1,COLUMN(),4),"1","")</f>
        <v>J</v>
      </c>
      <c r="K155" t="str">
        <f>SUBSTITUTE(ADDRESS(1,COLUMN(),4),"1","")</f>
        <v>K</v>
      </c>
      <c r="L155" t="str">
        <f>SUBSTITUTE(ADDRESS(1,COLUMN(),4),"1","")</f>
        <v>L</v>
      </c>
      <c r="P155" t="str">
        <f>SUBSTITUTE(ADDRESS(1,COLUMN(),4),"1","")</f>
        <v>P</v>
      </c>
      <c r="Q155" t="str">
        <f>SUBSTITUTE(ADDRESS(1,COLUMN(),4),"1","")</f>
        <v>Q</v>
      </c>
      <c r="R155" t="str">
        <f>SUBSTITUTE(ADDRESS(1,COLUMN(),4),"1","")</f>
        <v>R</v>
      </c>
      <c r="S155" t="str">
        <f>SUBSTITUTE(ADDRESS(1,COLUMN(),4),"1","")</f>
        <v>S</v>
      </c>
      <c r="T155" t="str">
        <f>SUBSTITUTE(ADDRESS(1,COLUMN(),4),"1","")</f>
        <v>T</v>
      </c>
      <c r="U155" t="str">
        <f>SUBSTITUTE(ADDRESS(1,COLUMN(),4),"1","")</f>
        <v>U</v>
      </c>
      <c r="V155" t="str">
        <f>SUBSTITUTE(ADDRESS(1,COLUMN(),4),"1","")</f>
        <v>V</v>
      </c>
    </row>
    <row r="156">
      <c r="B156" t="str">
        <f>CELL("nomfichier")</f>
        <v>E:\Joël Leboucher\Documents\1.Modeles.de.fiches.2022\[OK.ff-1-A-collectivite.xlsx]Nota</v>
      </c>
      <c r="P156" t="str">
        <v>M.  Maternelle    Enfants en maternelle</v>
      </c>
      <c r="Q156" t="str">
        <v>P.   Primaire  Enfants en classe élémentaire</v>
      </c>
      <c r="R156" t="str">
        <v>A .  Ado/Adult   Adolescents,adultes,personnes agées si portage à domicile</v>
      </c>
      <c r="S156" t="str">
        <v>Adultes +</v>
      </c>
      <c r="T156" t="str">
        <v>PAM.   Personnes Agées en institution déjeuner Midi</v>
      </c>
      <c r="U156" t="str">
        <v>PAS.   Personnes Agées en institution diner Soir</v>
      </c>
      <c r="V156" t="str">
        <v>TOTAL</v>
      </c>
    </row>
    <row r="157" ht="15" customHeight="1">
      <c r="B157" t="str">
        <v xml:space="preserve">PRODUITS  prêts à consommer  en Kg ou à la pièce </v>
      </c>
      <c r="F157" t="str">
        <v>M.  Maternelle    Enfants en maternelle</v>
      </c>
      <c r="G157" t="str">
        <v>P.   Primaire  Enfants en classe élémentaire</v>
      </c>
      <c r="H157" t="str">
        <v>A .  Ado/Adult   Adolescents,adultes,personnes agées si portage à domicile</v>
      </c>
      <c r="I157" t="str">
        <v>Adultes +</v>
      </c>
      <c r="J157" t="str">
        <v>PAM.   Personnes Agées en institution déjeuner Midi</v>
      </c>
      <c r="K157" t="str">
        <v>PAS.   Personnes Agées en institution diner Soir</v>
      </c>
      <c r="L157" t="str">
        <v>Adultes + = GEM/RCN grammages (Adolescents - Adultes) + %</v>
      </c>
    </row>
    <row r="158" ht="15.75" customHeight="1"/>
    <row r="159" ht="15.75" customHeight="1"/>
    <row r="160" ht="15.75" customHeight="1"/>
    <row r="161" ht="15.75" customHeight="1"/>
    <row r="162" ht="15.75" customHeight="1"/>
    <row r="163">
      <c r="P163" t="str">
        <v>Mater</v>
      </c>
      <c r="Q163" t="str">
        <v>Prim</v>
      </c>
      <c r="R163" t="str">
        <v>Adultes</v>
      </c>
      <c r="S163" t="str">
        <v>Adultes +</v>
      </c>
      <c r="T163" t="str">
        <v>PAM</v>
      </c>
      <c r="U163" t="str">
        <v>PAS</v>
      </c>
      <c r="V163" t="str">
        <v>TOTAL</v>
      </c>
    </row>
    <row r="164" ht="15.75" customHeight="1">
      <c r="B164" t="str">
        <v>RECOMMANDATIONS RELATIVES A LA NUTRTION (N°J5-07DU 4 MAI 2007) approuvé par décision n° 2007-17 du comité exécutif de l'OEAP</v>
      </c>
      <c r="F164" t="str">
        <v>M</v>
      </c>
      <c r="G164" t="str">
        <v>P</v>
      </c>
      <c r="H164" t="str">
        <v>A</v>
      </c>
      <c r="I164" t="str">
        <v>A +</v>
      </c>
      <c r="J164" t="str">
        <v>PAM</v>
      </c>
      <c r="K164" t="str">
        <v>PAS</v>
      </c>
      <c r="L164" t="str">
        <v>% A+</v>
      </c>
      <c r="O164" t="str">
        <v>Saisissez vos EFFECTIFS</v>
      </c>
      <c r="P164">
        <v>253</v>
      </c>
      <c r="Q164">
        <v>829</v>
      </c>
      <c r="R164">
        <v>48</v>
      </c>
      <c r="S164">
        <v>13</v>
      </c>
      <c r="T164">
        <v>29</v>
      </c>
      <c r="U164">
        <v>17</v>
      </c>
      <c r="V164">
        <f>SUM(P164:U164)</f>
        <v>1189</v>
      </c>
    </row>
    <row r="165">
      <c r="E165" t="str">
        <v>PAIN</v>
      </c>
      <c r="F165" s="1">
        <v>0.04</v>
      </c>
      <c r="G165" s="1">
        <v>0.05</v>
      </c>
      <c r="H165" s="1">
        <v>0.08</v>
      </c>
      <c r="I165" s="1">
        <f>(H165*L165%)+H165</f>
        <v>0.088</v>
      </c>
      <c r="J165" s="1">
        <v>0.05</v>
      </c>
      <c r="K165" s="1">
        <v>0.05</v>
      </c>
      <c r="L165" s="29">
        <v>10</v>
      </c>
      <c r="O165" t="str">
        <f>E165</f>
        <v>PAIN</v>
      </c>
      <c r="P165" s="1">
        <f>F165*P164</f>
        <v>10.120000000000001</v>
      </c>
      <c r="Q165" s="1">
        <f>G165*Q164</f>
        <v>41.45</v>
      </c>
      <c r="R165" s="1">
        <f>H165*R164</f>
        <v>3.84</v>
      </c>
      <c r="S165" s="1">
        <f>I165*S164</f>
        <v>1.144</v>
      </c>
      <c r="T165" s="1">
        <f>J165*T164</f>
        <v>1.4500000000000002</v>
      </c>
      <c r="U165" s="1">
        <f>K165*U164</f>
        <v>0.8500000000000001</v>
      </c>
      <c r="V165">
        <f>SUM(P165:U165)</f>
        <v>58.85400000000001</v>
      </c>
    </row>
    <row r="166" ht="15" customHeight="1">
      <c r="C166" t="str">
        <v>*- CRUDITÉS sans assaisonnement</v>
      </c>
      <c r="P166" t="str">
        <f>C166</f>
        <v>*- CRUDITÉS sans assaisonnement</v>
      </c>
    </row>
    <row r="167" ht="15" customHeight="1"/>
    <row r="168" ht="17.25" customHeight="1">
      <c r="C168" t="str">
        <v>Avocat (à l'unité)</v>
      </c>
      <c r="F168" s="1">
        <v>0.25</v>
      </c>
      <c r="G168" s="1">
        <v>0.5</v>
      </c>
      <c r="H168" s="1">
        <v>0.5</v>
      </c>
      <c r="I168" s="1">
        <f>(H168*L168%)+H168</f>
        <v>0.55</v>
      </c>
      <c r="J168" s="1">
        <v>0.5</v>
      </c>
      <c r="K168" s="1">
        <v>0.5</v>
      </c>
      <c r="L168" s="29">
        <v>10</v>
      </c>
      <c r="O168" t="str">
        <f>C168</f>
        <v>Avocat (à l'unité)</v>
      </c>
      <c r="P168" s="21">
        <f>F168*P164</f>
        <v>63.25</v>
      </c>
      <c r="Q168" s="21">
        <f>G168*Q164</f>
        <v>414.5</v>
      </c>
      <c r="R168" s="21">
        <f>H168*R164</f>
        <v>24</v>
      </c>
      <c r="S168" s="21">
        <f>I168*S164</f>
        <v>7.15</v>
      </c>
      <c r="T168" s="21">
        <f>J168*T164</f>
        <v>14.5</v>
      </c>
      <c r="U168" s="21">
        <f>K168*U164</f>
        <v>8.5</v>
      </c>
      <c r="V168">
        <f>SUM(P168:U168)</f>
        <v>531.9</v>
      </c>
    </row>
    <row r="169" ht="15.75" customHeight="1">
      <c r="C169" t="str">
        <v>Carottes, céleri et autres racines râpées</v>
      </c>
      <c r="F169" s="1">
        <v>0.05</v>
      </c>
      <c r="G169" s="1">
        <v>0.07</v>
      </c>
      <c r="H169" s="1">
        <v>0.1</v>
      </c>
      <c r="I169" s="1">
        <f>(H169*L169%)+H169</f>
        <v>0.11000000000000001</v>
      </c>
      <c r="J169" s="1">
        <v>0.07</v>
      </c>
      <c r="K169" s="1">
        <v>0.07</v>
      </c>
      <c r="L169" s="29">
        <v>10</v>
      </c>
      <c r="O169" t="str">
        <f>C169</f>
        <v>Carottes, céleri et autres racines râpées</v>
      </c>
      <c r="P169" s="1">
        <f>F169*P164</f>
        <v>12.65</v>
      </c>
      <c r="Q169" s="1">
        <f>G169*Q164</f>
        <v>58.03000000000001</v>
      </c>
      <c r="R169" s="1">
        <f>H169*R164</f>
        <v>4.800000000000001</v>
      </c>
      <c r="S169" s="1">
        <f>I169*S164</f>
        <v>1.4300000000000002</v>
      </c>
      <c r="T169" s="1">
        <f>J169*T164</f>
        <v>2.0300000000000002</v>
      </c>
      <c r="U169" s="1">
        <f>K169*U164</f>
        <v>1.1900000000000002</v>
      </c>
      <c r="V169">
        <f>SUM(P169:U169)</f>
        <v>80.13000000000001</v>
      </c>
    </row>
    <row r="170" ht="15.75" customHeight="1">
      <c r="C170" t="str">
        <v>Choux rouge et choux blanc émincé</v>
      </c>
      <c r="F170" s="1">
        <v>0.04</v>
      </c>
      <c r="G170" s="1">
        <v>0.06</v>
      </c>
      <c r="H170" s="1">
        <v>0.1</v>
      </c>
      <c r="I170" s="1">
        <f>(H170*L170%)+H170</f>
        <v>0.11000000000000001</v>
      </c>
      <c r="J170" s="1">
        <v>0.08</v>
      </c>
      <c r="K170" s="1">
        <v>0.08</v>
      </c>
      <c r="L170" s="29">
        <v>10</v>
      </c>
      <c r="O170" t="str">
        <f>C170</f>
        <v>Choux rouge et choux blanc émincé</v>
      </c>
      <c r="P170" s="1">
        <f>F170*P164</f>
        <v>10.120000000000001</v>
      </c>
      <c r="Q170" s="1">
        <f>G170*Q164</f>
        <v>49.739999999999995</v>
      </c>
      <c r="R170" s="1">
        <f>H170*R164</f>
        <v>4.800000000000001</v>
      </c>
      <c r="S170" s="1">
        <f>I170*S164</f>
        <v>1.4300000000000002</v>
      </c>
      <c r="T170" s="1">
        <f>J170*T164</f>
        <v>2.32</v>
      </c>
      <c r="U170" s="1">
        <f>K170*U164</f>
        <v>1.36</v>
      </c>
      <c r="V170">
        <f>SUM(P170:U170)</f>
        <v>69.77</v>
      </c>
    </row>
    <row r="171" ht="15.75" customHeight="1">
      <c r="C171" t="str">
        <v>Concombre</v>
      </c>
      <c r="F171" s="1">
        <v>0.06</v>
      </c>
      <c r="G171" s="1">
        <v>0.08</v>
      </c>
      <c r="H171" s="1">
        <v>0.1</v>
      </c>
      <c r="I171" s="1">
        <f>(H171*L171%)+H171</f>
        <v>0.11000000000000001</v>
      </c>
      <c r="J171" s="1">
        <v>0.09</v>
      </c>
      <c r="K171" s="1">
        <v>0.09</v>
      </c>
      <c r="L171" s="29">
        <v>10</v>
      </c>
      <c r="O171" t="str">
        <f>C171</f>
        <v>Concombre</v>
      </c>
      <c r="P171" s="1">
        <f>F171*P164</f>
        <v>15.18</v>
      </c>
      <c r="Q171" s="1">
        <f>G171*Q164</f>
        <v>66.32000000000001</v>
      </c>
      <c r="R171" s="1">
        <f>H171*R164</f>
        <v>4.800000000000001</v>
      </c>
      <c r="S171" s="1">
        <f>I171*S164</f>
        <v>1.4300000000000002</v>
      </c>
      <c r="T171" s="1">
        <f>J171*T164</f>
        <v>2.61</v>
      </c>
      <c r="U171" s="1">
        <f>K171*U164</f>
        <v>1.53</v>
      </c>
      <c r="V171">
        <f>SUM(P171:U171)</f>
        <v>91.87</v>
      </c>
    </row>
    <row r="172" ht="15.75" customHeight="1">
      <c r="C172" t="str">
        <v>Endive</v>
      </c>
      <c r="F172" s="1">
        <v>0.02</v>
      </c>
      <c r="G172" s="1">
        <v>0.03</v>
      </c>
      <c r="H172" s="1">
        <v>0.1</v>
      </c>
      <c r="I172" s="1">
        <f>(H172*L172%)+H172</f>
        <v>0.11000000000000001</v>
      </c>
      <c r="J172" s="1">
        <v>0.08</v>
      </c>
      <c r="K172" s="1">
        <v>0.08</v>
      </c>
      <c r="L172" s="29">
        <v>10</v>
      </c>
      <c r="O172" t="str">
        <f>C172</f>
        <v>Endive</v>
      </c>
      <c r="P172" s="1">
        <f>F172*P164</f>
        <v>5.0600000000000005</v>
      </c>
      <c r="Q172" s="1">
        <f>G172*Q164</f>
        <v>24.869999999999997</v>
      </c>
      <c r="R172" s="1">
        <f>H172*R164</f>
        <v>4.800000000000001</v>
      </c>
      <c r="S172" s="1">
        <f>I172*S164</f>
        <v>1.4300000000000002</v>
      </c>
      <c r="T172" s="1">
        <f>J172*T164</f>
        <v>2.32</v>
      </c>
      <c r="U172" s="1">
        <f>K172*U164</f>
        <v>1.36</v>
      </c>
      <c r="V172">
        <f>SUM(P172:U172)</f>
        <v>39.84</v>
      </c>
    </row>
    <row r="173" ht="15.75" customHeight="1">
      <c r="C173" t="str">
        <v>Melon, Pastèque</v>
      </c>
      <c r="F173" s="1">
        <v>0.12</v>
      </c>
      <c r="G173" s="1">
        <v>0.15</v>
      </c>
      <c r="H173" s="1">
        <v>0.18</v>
      </c>
      <c r="I173" s="1">
        <f>(H173*L173%)+H173</f>
        <v>0.19799999999999998</v>
      </c>
      <c r="J173" s="1">
        <v>0.15</v>
      </c>
      <c r="K173" s="1">
        <v>0.15</v>
      </c>
      <c r="L173" s="29">
        <v>10</v>
      </c>
      <c r="O173" t="str">
        <f>C173</f>
        <v>Melon, Pastèque</v>
      </c>
      <c r="P173" s="1">
        <f>F173*P164</f>
        <v>30.36</v>
      </c>
      <c r="Q173" s="1">
        <f>G173*Q164</f>
        <v>124.35</v>
      </c>
      <c r="R173" s="1">
        <f>H173*R164</f>
        <v>8.64</v>
      </c>
      <c r="S173" s="1">
        <f>I173*S164</f>
        <v>2.574</v>
      </c>
      <c r="T173" s="1">
        <f>J173*T164</f>
        <v>4.35</v>
      </c>
      <c r="U173" s="1">
        <f>K173*U164</f>
        <v>2.55</v>
      </c>
      <c r="V173">
        <f>SUM(P173:U173)</f>
        <v>172.82399999999998</v>
      </c>
    </row>
    <row r="174" ht="17.25" customHeight="1">
      <c r="C174" t="str">
        <v>Pamplemousse (à l'unité)</v>
      </c>
      <c r="F174" s="1">
        <v>0.5</v>
      </c>
      <c r="G174" s="1">
        <v>0.5</v>
      </c>
      <c r="H174" s="1">
        <v>0.5</v>
      </c>
      <c r="I174" s="1">
        <f>(H174*L174%)+H174</f>
        <v>0.55</v>
      </c>
      <c r="J174" s="1">
        <v>0.5</v>
      </c>
      <c r="K174" s="1">
        <v>0.5</v>
      </c>
      <c r="L174" s="29">
        <v>10</v>
      </c>
      <c r="O174" t="str">
        <f>C174</f>
        <v>Pamplemousse (à l'unité)</v>
      </c>
      <c r="P174" s="21">
        <f>F174*P164</f>
        <v>126.5</v>
      </c>
      <c r="Q174" s="21">
        <f>G174*Q164</f>
        <v>414.5</v>
      </c>
      <c r="R174" s="21">
        <f>H174*R164</f>
        <v>24</v>
      </c>
      <c r="S174" s="21">
        <f>I174*S164</f>
        <v>7.15</v>
      </c>
      <c r="T174" s="21">
        <f>J174*T164</f>
        <v>14.5</v>
      </c>
      <c r="U174" s="21">
        <f>K174*U164</f>
        <v>8.5</v>
      </c>
      <c r="V174">
        <f>SUM(P174:U174)</f>
        <v>595.15</v>
      </c>
    </row>
    <row r="175" ht="15.75" customHeight="1">
      <c r="C175" t="str">
        <v>Radis</v>
      </c>
      <c r="F175" s="1">
        <v>0.03</v>
      </c>
      <c r="G175" s="1">
        <v>0.05</v>
      </c>
      <c r="H175" s="1">
        <v>0.09</v>
      </c>
      <c r="I175" s="1">
        <f>(H175*L175%)+H175</f>
        <v>0.09899999999999999</v>
      </c>
      <c r="J175" s="1">
        <v>0.06</v>
      </c>
      <c r="K175" s="1">
        <v>0.06</v>
      </c>
      <c r="L175" s="29">
        <v>10</v>
      </c>
      <c r="O175" t="str">
        <f>C175</f>
        <v>Radis</v>
      </c>
      <c r="P175" s="1">
        <f>F175*P164</f>
        <v>7.59</v>
      </c>
      <c r="Q175" s="1">
        <f>G175*Q164</f>
        <v>41.45</v>
      </c>
      <c r="R175" s="1">
        <f>H175*R164</f>
        <v>4.32</v>
      </c>
      <c r="S175" s="1">
        <f>I175*S164</f>
        <v>1.287</v>
      </c>
      <c r="T175" s="1">
        <f>J175*T164</f>
        <v>1.74</v>
      </c>
      <c r="U175" s="1">
        <f>K175*U164</f>
        <v>1.02</v>
      </c>
      <c r="V175">
        <f>SUM(P175:U175)</f>
        <v>57.40700000000001</v>
      </c>
    </row>
    <row r="176" ht="15.75" customHeight="1">
      <c r="C176" t="str">
        <v>Salade verte</v>
      </c>
      <c r="F176" s="1">
        <v>0.025</v>
      </c>
      <c r="G176" s="1">
        <v>0.03</v>
      </c>
      <c r="H176" s="1">
        <v>0.05</v>
      </c>
      <c r="I176" s="1">
        <f>(H176*L176%)+H176</f>
        <v>0.05500000000000001</v>
      </c>
      <c r="J176" s="1">
        <v>0.03</v>
      </c>
      <c r="K176" s="1">
        <v>0.03</v>
      </c>
      <c r="L176" s="29">
        <v>10</v>
      </c>
      <c r="O176" t="str">
        <f>C176</f>
        <v>Salade verte</v>
      </c>
      <c r="P176" s="1">
        <f>F176*P164</f>
        <v>6.325</v>
      </c>
      <c r="Q176" s="1">
        <f>G176*Q164</f>
        <v>24.869999999999997</v>
      </c>
      <c r="R176" s="1">
        <f>H176*R164</f>
        <v>2.4000000000000004</v>
      </c>
      <c r="S176" s="1">
        <f>I176*S164</f>
        <v>0.7150000000000001</v>
      </c>
      <c r="T176" s="1">
        <f>J176*T164</f>
        <v>0.87</v>
      </c>
      <c r="U176" s="1">
        <f>K176*U164</f>
        <v>0.51</v>
      </c>
      <c r="V176">
        <f>SUM(P176:U176)</f>
        <v>35.69</v>
      </c>
    </row>
    <row r="177" ht="15.75" customHeight="1">
      <c r="C177" t="str">
        <v>Tomate</v>
      </c>
      <c r="F177" s="1">
        <v>0.06</v>
      </c>
      <c r="G177" s="1">
        <v>0.08</v>
      </c>
      <c r="H177" s="1">
        <v>0.11</v>
      </c>
      <c r="I177" s="1">
        <f>(H177*L177%)+H177</f>
        <v>0.121</v>
      </c>
      <c r="J177" s="1">
        <v>0.08</v>
      </c>
      <c r="K177" s="1">
        <v>0.08</v>
      </c>
      <c r="L177" s="29">
        <v>10</v>
      </c>
      <c r="O177" t="str">
        <f>C177</f>
        <v>Tomate</v>
      </c>
      <c r="P177" s="1">
        <f>F177*P164</f>
        <v>15.18</v>
      </c>
      <c r="Q177" s="1">
        <f>G177*Q164</f>
        <v>66.32000000000001</v>
      </c>
      <c r="R177" s="1">
        <f>H177*R164</f>
        <v>5.28</v>
      </c>
      <c r="S177" s="1">
        <f>I177*S164</f>
        <v>1.573</v>
      </c>
      <c r="T177" s="1">
        <f>J177*T164</f>
        <v>2.32</v>
      </c>
      <c r="U177" s="1">
        <f>K177*U164</f>
        <v>1.36</v>
      </c>
      <c r="V177">
        <f>SUM(P177:U177)</f>
        <v>92.03299999999999</v>
      </c>
    </row>
    <row r="178" ht="15.75" customHeight="1">
      <c r="C178" t="str">
        <v>Salade composée à base de crudités</v>
      </c>
      <c r="F178" s="1">
        <v>0.04</v>
      </c>
      <c r="G178" s="1">
        <v>0.06</v>
      </c>
      <c r="H178" s="1">
        <v>0.09</v>
      </c>
      <c r="I178" s="1">
        <f>(H178*L178%)+H178</f>
        <v>0.09899999999999999</v>
      </c>
      <c r="J178" s="1">
        <v>0.08</v>
      </c>
      <c r="K178" s="1">
        <v>0.08</v>
      </c>
      <c r="L178" s="29">
        <v>10</v>
      </c>
      <c r="O178" t="str">
        <f>C178</f>
        <v>Salade composée à base de crudités</v>
      </c>
      <c r="P178" s="1">
        <f>F178*P164</f>
        <v>10.120000000000001</v>
      </c>
      <c r="Q178" s="1">
        <f>G178*Q164</f>
        <v>49.739999999999995</v>
      </c>
      <c r="R178" s="1">
        <f>H178*R164</f>
        <v>4.32</v>
      </c>
      <c r="S178" s="1">
        <f>I178*S164</f>
        <v>1.287</v>
      </c>
      <c r="T178" s="1">
        <f>J178*T164</f>
        <v>2.32</v>
      </c>
      <c r="U178" s="1">
        <f>K178*U164</f>
        <v>1.36</v>
      </c>
      <c r="V178">
        <f>SUM(P178:U178)</f>
        <v>69.147</v>
      </c>
    </row>
    <row r="179" ht="15.75" customHeight="1">
      <c r="C179" t="str">
        <v>Champignons crus</v>
      </c>
      <c r="F179" s="1">
        <v>0.04</v>
      </c>
      <c r="G179" s="1">
        <v>0.06</v>
      </c>
      <c r="H179" s="1">
        <v>0.09</v>
      </c>
      <c r="I179" s="1">
        <f>(H179*L179%)+H179</f>
        <v>0.09899999999999999</v>
      </c>
      <c r="J179" s="1">
        <v>0.08</v>
      </c>
      <c r="K179" s="1">
        <v>0.08</v>
      </c>
      <c r="L179" s="29">
        <v>10</v>
      </c>
      <c r="O179" t="str">
        <f>C179</f>
        <v>Champignons crus</v>
      </c>
      <c r="P179" s="1">
        <f>F179*P164</f>
        <v>10.120000000000001</v>
      </c>
      <c r="Q179" s="1">
        <f>G179*Q164</f>
        <v>49.739999999999995</v>
      </c>
      <c r="R179" s="1">
        <f>H179*R164</f>
        <v>4.32</v>
      </c>
      <c r="S179" s="1">
        <f>I179*S164</f>
        <v>1.287</v>
      </c>
      <c r="T179" s="1">
        <f>J179*T164</f>
        <v>2.32</v>
      </c>
      <c r="U179" s="1">
        <f>K179*U164</f>
        <v>1.36</v>
      </c>
      <c r="V179">
        <f>SUM(P179:U179)</f>
        <v>69.147</v>
      </c>
    </row>
    <row r="180" ht="15.75" customHeight="1">
      <c r="C180" t="str">
        <v>Fenouil</v>
      </c>
      <c r="F180" s="1">
        <v>0.04</v>
      </c>
      <c r="G180" s="1">
        <v>0.06</v>
      </c>
      <c r="H180" s="1">
        <v>0.09</v>
      </c>
      <c r="I180" s="1">
        <f>(H180*L180%)+H180</f>
        <v>0.09899999999999999</v>
      </c>
      <c r="J180" s="1">
        <v>0.08</v>
      </c>
      <c r="K180" s="1">
        <v>0.08</v>
      </c>
      <c r="L180" s="29">
        <v>10</v>
      </c>
      <c r="O180" t="str">
        <f>C180</f>
        <v>Fenouil</v>
      </c>
      <c r="P180" s="1">
        <f>F180*P164</f>
        <v>10.120000000000001</v>
      </c>
      <c r="Q180" s="1">
        <f>G180*Q164</f>
        <v>49.739999999999995</v>
      </c>
      <c r="R180" s="1">
        <f>H180*R164</f>
        <v>4.32</v>
      </c>
      <c r="S180" s="1">
        <f>I180*S164</f>
        <v>1.287</v>
      </c>
      <c r="T180" s="1">
        <f>J180*T164</f>
        <v>2.32</v>
      </c>
      <c r="U180" s="1">
        <f>K180*U164</f>
        <v>1.36</v>
      </c>
      <c r="V180">
        <f>SUM(P180:U180)</f>
        <v>69.147</v>
      </c>
    </row>
    <row r="181" ht="15" customHeight="1">
      <c r="C181" t="str">
        <v>*- CUIDITES sans assaisonnement</v>
      </c>
      <c r="P181" t="str">
        <f>C181</f>
        <v>*- CUIDITES sans assaisonnement</v>
      </c>
    </row>
    <row r="182" ht="15" customHeight="1"/>
    <row r="183" ht="15.75" customHeight="1">
      <c r="C183" t="str">
        <v>Potage à base de légumes (en litres/Kg)</v>
      </c>
      <c r="F183" s="1">
        <v>0.125</v>
      </c>
      <c r="G183" s="1">
        <v>0.166</v>
      </c>
      <c r="H183" s="1">
        <v>0.25</v>
      </c>
      <c r="I183" s="1">
        <f>(H183*L183%)+H183</f>
        <v>0.275</v>
      </c>
      <c r="J183" s="1">
        <v>0.25</v>
      </c>
      <c r="K183" s="1">
        <v>0.25</v>
      </c>
      <c r="L183" s="29">
        <v>10</v>
      </c>
      <c r="O183" t="str">
        <f>C183</f>
        <v>Potage à base de légumes (en litres/Kg)</v>
      </c>
      <c r="P183" s="1">
        <f>F183*P164</f>
        <v>31.625</v>
      </c>
      <c r="Q183" s="1">
        <f>G183*Q164</f>
        <v>137.614</v>
      </c>
      <c r="R183" s="1">
        <f>H183*R164</f>
        <v>12</v>
      </c>
      <c r="S183" s="1">
        <f>I183*S164</f>
        <v>3.575</v>
      </c>
      <c r="T183" s="1">
        <f>J183*T164</f>
        <v>7.25</v>
      </c>
      <c r="U183" s="1">
        <f>K183*U164</f>
        <v>4.25</v>
      </c>
      <c r="V183">
        <f>SUM(P183:U183)</f>
        <v>196.314</v>
      </c>
    </row>
    <row r="184" ht="17.25" customHeight="1">
      <c r="C184" t="str">
        <v>Artichaut entier (à l'unité)</v>
      </c>
      <c r="F184" s="1">
        <v>0.5</v>
      </c>
      <c r="G184" s="1">
        <v>0.5</v>
      </c>
      <c r="H184" s="1">
        <v>1</v>
      </c>
      <c r="I184" s="1">
        <f>(H184*L184%)+H184</f>
        <v>1.1</v>
      </c>
      <c r="J184" s="1">
        <v>1</v>
      </c>
      <c r="K184" s="1">
        <v>1</v>
      </c>
      <c r="L184" s="29">
        <v>10</v>
      </c>
      <c r="O184" t="str">
        <f>C184</f>
        <v>Artichaut entier (à l'unité)</v>
      </c>
      <c r="P184" s="21">
        <f>F184*P164</f>
        <v>126.5</v>
      </c>
      <c r="Q184" s="21">
        <f>G184*Q164</f>
        <v>414.5</v>
      </c>
      <c r="R184" s="21">
        <f>H184*R164</f>
        <v>48</v>
      </c>
      <c r="S184" s="21">
        <f>I184*S164</f>
        <v>14.3</v>
      </c>
      <c r="T184" s="21">
        <f>J184*T164</f>
        <v>29</v>
      </c>
      <c r="U184" s="21">
        <f>K184*U164</f>
        <v>17</v>
      </c>
      <c r="V184">
        <f>SUM(P184:U184)</f>
        <v>649.3</v>
      </c>
    </row>
    <row r="185" ht="17.25" customHeight="1">
      <c r="C185" t="str">
        <v>Fond d'artichaut</v>
      </c>
      <c r="F185" s="1">
        <v>0.05</v>
      </c>
      <c r="G185" s="1">
        <v>0.07</v>
      </c>
      <c r="H185" s="1">
        <v>0.09</v>
      </c>
      <c r="I185" s="1">
        <f>(H185*L185%)+H185</f>
        <v>0.09899999999999999</v>
      </c>
      <c r="J185" s="1">
        <v>0.08</v>
      </c>
      <c r="K185" s="1">
        <v>0.08</v>
      </c>
      <c r="L185" s="29">
        <v>10</v>
      </c>
      <c r="O185" t="str">
        <f>C185</f>
        <v>Fond d'artichaut</v>
      </c>
      <c r="P185" s="1">
        <f>F185*P164</f>
        <v>12.65</v>
      </c>
      <c r="Q185" s="1">
        <f>G185*Q164</f>
        <v>58.03000000000001</v>
      </c>
      <c r="R185" s="1">
        <f>H185*R164</f>
        <v>4.32</v>
      </c>
      <c r="S185" s="1">
        <f>I185*S164</f>
        <v>1.287</v>
      </c>
      <c r="T185" s="1">
        <f>J185*T164</f>
        <v>2.32</v>
      </c>
      <c r="U185" s="1">
        <f>K185*U164</f>
        <v>1.36</v>
      </c>
      <c r="V185">
        <f>SUM(P185:U185)</f>
        <v>79.967</v>
      </c>
    </row>
    <row r="186" ht="15.75" customHeight="1">
      <c r="C186" t="str">
        <v>Asperges</v>
      </c>
      <c r="F186" s="1">
        <v>0.05</v>
      </c>
      <c r="G186" s="1">
        <v>0.07</v>
      </c>
      <c r="H186" s="1">
        <v>0.09</v>
      </c>
      <c r="I186" s="1">
        <f>(H186*L186%)+H186</f>
        <v>0.09899999999999999</v>
      </c>
      <c r="J186" s="1">
        <v>0.08</v>
      </c>
      <c r="K186" s="1">
        <v>0.08</v>
      </c>
      <c r="L186" s="29">
        <v>10</v>
      </c>
      <c r="O186" t="str">
        <f>C186</f>
        <v>Asperges</v>
      </c>
      <c r="P186" s="1">
        <f>F186*P164</f>
        <v>12.65</v>
      </c>
      <c r="Q186" s="1">
        <f>G186*Q164</f>
        <v>58.03000000000001</v>
      </c>
      <c r="R186" s="1">
        <f>H186*R164</f>
        <v>4.32</v>
      </c>
      <c r="S186" s="1">
        <f>I186*S164</f>
        <v>1.287</v>
      </c>
      <c r="T186" s="1">
        <f>J186*T164</f>
        <v>2.32</v>
      </c>
      <c r="U186" s="1">
        <f>K186*U164</f>
        <v>1.36</v>
      </c>
      <c r="V186">
        <f>SUM(P186:U186)</f>
        <v>79.967</v>
      </c>
    </row>
    <row r="187" ht="15.75" customHeight="1">
      <c r="C187" t="str">
        <v>Betteraves</v>
      </c>
      <c r="F187" s="1">
        <v>0.05</v>
      </c>
      <c r="G187" s="1">
        <v>0.07</v>
      </c>
      <c r="H187" s="1">
        <v>0.1</v>
      </c>
      <c r="I187" s="1">
        <f>(H187*L187%)+H187</f>
        <v>0.11000000000000001</v>
      </c>
      <c r="J187" s="1">
        <v>0.08</v>
      </c>
      <c r="K187" s="1">
        <v>0.08</v>
      </c>
      <c r="L187" s="29">
        <v>10</v>
      </c>
      <c r="O187" t="str">
        <f>C187</f>
        <v>Betteraves</v>
      </c>
      <c r="P187" s="1">
        <f>F187*P164</f>
        <v>12.65</v>
      </c>
      <c r="Q187" s="1">
        <f>G187*Q164</f>
        <v>58.03000000000001</v>
      </c>
      <c r="R187" s="1">
        <f>H187*R164</f>
        <v>4.800000000000001</v>
      </c>
      <c r="S187" s="1">
        <f>I187*S164</f>
        <v>1.4300000000000002</v>
      </c>
      <c r="T187" s="1">
        <f>J187*T164</f>
        <v>2.32</v>
      </c>
      <c r="U187" s="1">
        <f>K187*U164</f>
        <v>1.36</v>
      </c>
      <c r="V187">
        <f>SUM(P187:U187)</f>
        <v>80.59</v>
      </c>
    </row>
    <row r="188" ht="15.75" customHeight="1">
      <c r="C188" t="str">
        <v>Céleri</v>
      </c>
      <c r="F188" s="1">
        <v>0.05</v>
      </c>
      <c r="G188" s="1">
        <v>0.07</v>
      </c>
      <c r="H188" s="1">
        <v>0.1</v>
      </c>
      <c r="I188" s="1">
        <f>(H188*L188%)+H188</f>
        <v>0.11000000000000001</v>
      </c>
      <c r="J188" s="1">
        <v>0.08</v>
      </c>
      <c r="K188" s="1">
        <v>0.08</v>
      </c>
      <c r="L188" s="29">
        <v>10</v>
      </c>
      <c r="O188" t="str">
        <f>C188</f>
        <v>Céleri</v>
      </c>
      <c r="P188" s="1">
        <f>F188*P164</f>
        <v>12.65</v>
      </c>
      <c r="Q188" s="1">
        <f>G188*Q164</f>
        <v>58.03000000000001</v>
      </c>
      <c r="R188" s="1">
        <f>H188*R164</f>
        <v>4.800000000000001</v>
      </c>
      <c r="S188" s="1">
        <f>I188*S164</f>
        <v>1.4300000000000002</v>
      </c>
      <c r="T188" s="1">
        <f>J188*T164</f>
        <v>2.32</v>
      </c>
      <c r="U188" s="1">
        <f>K188*U164</f>
        <v>1.36</v>
      </c>
      <c r="V188">
        <f>SUM(P188:U188)</f>
        <v>80.59</v>
      </c>
    </row>
    <row r="189" ht="15.75" customHeight="1">
      <c r="C189" t="str">
        <v>Champignons</v>
      </c>
      <c r="F189" s="1">
        <v>0.05</v>
      </c>
      <c r="G189" s="1">
        <v>0.07</v>
      </c>
      <c r="H189" s="1">
        <v>0.11</v>
      </c>
      <c r="I189" s="1">
        <f>(H189*L189%)+H189</f>
        <v>0.121</v>
      </c>
      <c r="J189" s="1">
        <v>0.08</v>
      </c>
      <c r="K189" s="1">
        <v>0.08</v>
      </c>
      <c r="L189" s="29">
        <v>10</v>
      </c>
      <c r="O189" t="str">
        <f>C189</f>
        <v>Champignons</v>
      </c>
      <c r="P189" s="1">
        <f>F189*P164</f>
        <v>12.65</v>
      </c>
      <c r="Q189" s="1">
        <f>G189*Q164</f>
        <v>58.03000000000001</v>
      </c>
      <c r="R189" s="1">
        <f>H189*R164</f>
        <v>5.28</v>
      </c>
      <c r="S189" s="1">
        <f>I189*S164</f>
        <v>1.573</v>
      </c>
      <c r="T189" s="1">
        <f>J189*T164</f>
        <v>2.32</v>
      </c>
      <c r="U189" s="1">
        <f>K189*U164</f>
        <v>1.36</v>
      </c>
      <c r="V189">
        <f>SUM(P189:U189)</f>
        <v>81.213</v>
      </c>
    </row>
    <row r="190" ht="15.75" customHeight="1">
      <c r="C190" t="str">
        <v>Choux fleurs</v>
      </c>
      <c r="F190" s="1">
        <v>0.05</v>
      </c>
      <c r="G190" s="1">
        <v>0.07</v>
      </c>
      <c r="H190" s="1">
        <v>0.1</v>
      </c>
      <c r="I190" s="1">
        <f>(H190*L190%)+H190</f>
        <v>0.11000000000000001</v>
      </c>
      <c r="J190" s="1">
        <v>0.08</v>
      </c>
      <c r="K190" s="1">
        <v>0.08</v>
      </c>
      <c r="L190" s="29">
        <v>10</v>
      </c>
      <c r="O190" t="str">
        <f>C190</f>
        <v>Choux fleurs</v>
      </c>
      <c r="P190" s="1">
        <f>F190*P164</f>
        <v>12.65</v>
      </c>
      <c r="Q190" s="1">
        <f>G190*Q164</f>
        <v>58.03000000000001</v>
      </c>
      <c r="R190" s="1">
        <f>H190*R164</f>
        <v>4.800000000000001</v>
      </c>
      <c r="S190" s="1">
        <f>I190*S164</f>
        <v>1.4300000000000002</v>
      </c>
      <c r="T190" s="1">
        <f>J190*T164</f>
        <v>2.32</v>
      </c>
      <c r="U190" s="1">
        <f>K190*U164</f>
        <v>1.36</v>
      </c>
      <c r="V190">
        <f>SUM(P190:U190)</f>
        <v>80.59</v>
      </c>
    </row>
    <row r="191" ht="15.75" customHeight="1">
      <c r="C191" t="str">
        <v>Cœurs de palmier</v>
      </c>
      <c r="F191" s="1">
        <v>0.04</v>
      </c>
      <c r="G191" s="1">
        <v>0.06</v>
      </c>
      <c r="H191" s="1">
        <v>0.09</v>
      </c>
      <c r="I191" s="1">
        <f>(H191*L191%)+H191</f>
        <v>0.09899999999999999</v>
      </c>
      <c r="J191" s="1">
        <v>0.07</v>
      </c>
      <c r="K191" s="1">
        <v>0.07</v>
      </c>
      <c r="L191" s="29">
        <v>10</v>
      </c>
      <c r="O191" t="str">
        <f>C191</f>
        <v>Cœurs de palmier</v>
      </c>
      <c r="P191" s="1">
        <f>F191*P164</f>
        <v>10.120000000000001</v>
      </c>
      <c r="Q191" s="1">
        <f>G191*Q164</f>
        <v>49.739999999999995</v>
      </c>
      <c r="R191" s="1">
        <f>H191*R164</f>
        <v>4.32</v>
      </c>
      <c r="S191" s="1">
        <f>I191*S164</f>
        <v>1.287</v>
      </c>
      <c r="T191" s="1">
        <f>J191*T164</f>
        <v>2.0300000000000002</v>
      </c>
      <c r="U191" s="1">
        <f>K191*U164</f>
        <v>1.1900000000000002</v>
      </c>
      <c r="V191">
        <f>SUM(P191:U191)</f>
        <v>68.68700000000001</v>
      </c>
    </row>
    <row r="192" ht="15.75" customHeight="1">
      <c r="C192" t="str">
        <v>Fenouil</v>
      </c>
      <c r="F192" s="1">
        <v>0.04</v>
      </c>
      <c r="G192" s="1">
        <v>0.06</v>
      </c>
      <c r="H192" s="1">
        <v>0.09</v>
      </c>
      <c r="I192" s="1">
        <f>(H192*L192%)+H192</f>
        <v>0.09899999999999999</v>
      </c>
      <c r="J192" s="1">
        <v>0.07</v>
      </c>
      <c r="K192" s="1">
        <v>0.07</v>
      </c>
      <c r="L192" s="29">
        <v>10</v>
      </c>
      <c r="O192" t="str">
        <f>C192</f>
        <v>Fenouil</v>
      </c>
      <c r="P192" s="1">
        <f>F192*P164</f>
        <v>10.120000000000001</v>
      </c>
      <c r="Q192" s="1">
        <f>G192*Q164</f>
        <v>49.739999999999995</v>
      </c>
      <c r="R192" s="1">
        <f>H192*R164</f>
        <v>4.32</v>
      </c>
      <c r="S192" s="1">
        <f>I192*S164</f>
        <v>1.287</v>
      </c>
      <c r="T192" s="1">
        <f>J192*T164</f>
        <v>2.0300000000000002</v>
      </c>
      <c r="U192" s="1">
        <f>K192*U164</f>
        <v>1.1900000000000002</v>
      </c>
      <c r="V192">
        <f>SUM(P192:U192)</f>
        <v>68.68700000000001</v>
      </c>
    </row>
    <row r="193" ht="15.75" customHeight="1">
      <c r="C193" t="str">
        <v>Haricots verts</v>
      </c>
      <c r="F193" s="1">
        <v>0.05</v>
      </c>
      <c r="G193" s="1">
        <v>0.07</v>
      </c>
      <c r="H193" s="1">
        <v>0.11</v>
      </c>
      <c r="I193" s="1">
        <f>(H193*L193%)+H193</f>
        <v>0.121</v>
      </c>
      <c r="J193" s="1">
        <v>0.08</v>
      </c>
      <c r="K193" s="1">
        <v>0.08</v>
      </c>
      <c r="L193" s="29">
        <v>10</v>
      </c>
      <c r="O193" t="str">
        <f>C193</f>
        <v>Haricots verts</v>
      </c>
      <c r="P193" s="1">
        <f>F193*P164</f>
        <v>12.65</v>
      </c>
      <c r="Q193" s="1">
        <f>G193*Q164</f>
        <v>58.03000000000001</v>
      </c>
      <c r="R193" s="1">
        <f>H193*R164</f>
        <v>5.28</v>
      </c>
      <c r="S193" s="1">
        <f>I193*S164</f>
        <v>1.573</v>
      </c>
      <c r="T193" s="1">
        <f>J193*T164</f>
        <v>2.32</v>
      </c>
      <c r="U193" s="1">
        <f>K193*U164</f>
        <v>1.36</v>
      </c>
      <c r="V193">
        <f>SUM(P193:U193)</f>
        <v>81.213</v>
      </c>
    </row>
    <row r="194" ht="15.75" customHeight="1">
      <c r="C194" t="str">
        <v>Poireaux (blancs de poireaux)</v>
      </c>
      <c r="F194" s="1">
        <v>0.05</v>
      </c>
      <c r="G194" s="1">
        <v>0.07</v>
      </c>
      <c r="H194" s="1">
        <v>0.11</v>
      </c>
      <c r="I194" s="1">
        <f>(H194*L194%)+H194</f>
        <v>0.121</v>
      </c>
      <c r="J194" s="1">
        <v>0.08</v>
      </c>
      <c r="K194" s="1">
        <v>0.08</v>
      </c>
      <c r="L194" s="29">
        <v>10</v>
      </c>
      <c r="O194" t="str">
        <f>C194</f>
        <v>Poireaux (blancs de poireaux)</v>
      </c>
      <c r="P194" s="1">
        <f>F194*P164</f>
        <v>12.65</v>
      </c>
      <c r="Q194" s="1">
        <f>G194*Q164</f>
        <v>58.03000000000001</v>
      </c>
      <c r="R194" s="1">
        <f>H194*R164</f>
        <v>5.28</v>
      </c>
      <c r="S194" s="1">
        <f>I194*S164</f>
        <v>1.573</v>
      </c>
      <c r="T194" s="1">
        <f>J194*T164</f>
        <v>2.32</v>
      </c>
      <c r="U194" s="1">
        <f>K194*U164</f>
        <v>1.36</v>
      </c>
      <c r="V194">
        <f>SUM(P194:U194)</f>
        <v>81.213</v>
      </c>
    </row>
    <row r="195" ht="15.75" customHeight="1">
      <c r="C195" t="str">
        <v>Salade composée à base de légumes cuits</v>
      </c>
      <c r="F195" s="1">
        <v>0.05</v>
      </c>
      <c r="G195" s="1">
        <v>0.07</v>
      </c>
      <c r="H195" s="1">
        <v>0.11</v>
      </c>
      <c r="I195" s="1">
        <f>(H195*L195%)+H195</f>
        <v>0.121</v>
      </c>
      <c r="J195" s="1">
        <v>0.08</v>
      </c>
      <c r="K195" s="1">
        <v>0.08</v>
      </c>
      <c r="L195" s="29">
        <v>10</v>
      </c>
      <c r="O195" t="str">
        <f>C195</f>
        <v>Salade composée à base de légumes cuits</v>
      </c>
      <c r="P195" s="1">
        <f>F195*P164</f>
        <v>12.65</v>
      </c>
      <c r="Q195" s="1">
        <f>G195*Q164</f>
        <v>58.03000000000001</v>
      </c>
      <c r="R195" s="1">
        <f>H195*R164</f>
        <v>5.28</v>
      </c>
      <c r="S195" s="1">
        <f>I195*S164</f>
        <v>1.573</v>
      </c>
      <c r="T195" s="1">
        <f>J195*T164</f>
        <v>2.32</v>
      </c>
      <c r="U195" s="1">
        <f>K195*U164</f>
        <v>1.36</v>
      </c>
      <c r="V195">
        <f>SUM(P195:U195)</f>
        <v>81.213</v>
      </c>
    </row>
    <row r="196" ht="15.75" customHeight="1">
      <c r="C196" t="str">
        <v>Soja (germes de haricots mungo)</v>
      </c>
      <c r="F196" s="1">
        <v>0.05</v>
      </c>
      <c r="G196" s="1">
        <v>0.07</v>
      </c>
      <c r="H196" s="1">
        <v>0.11</v>
      </c>
      <c r="I196" s="1">
        <f>(H196*L196%)+H196</f>
        <v>0.121</v>
      </c>
      <c r="J196" s="1">
        <v>0.07</v>
      </c>
      <c r="K196" s="1">
        <v>0.07</v>
      </c>
      <c r="L196" s="29">
        <v>10</v>
      </c>
      <c r="O196" t="str">
        <f>C196</f>
        <v>Soja (germes de haricots mungo)</v>
      </c>
      <c r="P196" s="1">
        <f>F196*P164</f>
        <v>12.65</v>
      </c>
      <c r="Q196" s="1">
        <f>G196*Q164</f>
        <v>58.03000000000001</v>
      </c>
      <c r="R196" s="1">
        <f>H196*R164</f>
        <v>5.28</v>
      </c>
      <c r="S196" s="1">
        <f>I196*S164</f>
        <v>1.573</v>
      </c>
      <c r="T196" s="1">
        <f>J196*T164</f>
        <v>2.0300000000000002</v>
      </c>
      <c r="U196" s="1">
        <f>K196*U164</f>
        <v>1.1900000000000002</v>
      </c>
      <c r="V196">
        <f>SUM(P196:U196)</f>
        <v>80.753</v>
      </c>
    </row>
    <row r="197" ht="15.75" customHeight="1">
      <c r="C197" t="str">
        <v>Terrine de légumes</v>
      </c>
      <c r="F197" s="1">
        <v>0.03</v>
      </c>
      <c r="G197" s="1">
        <v>0.03</v>
      </c>
      <c r="H197" s="1">
        <v>0.04</v>
      </c>
      <c r="I197" s="1">
        <f>(H197*L197%)+H197</f>
        <v>0.044</v>
      </c>
      <c r="J197" s="1">
        <v>0.03</v>
      </c>
      <c r="K197" s="1">
        <v>0.03</v>
      </c>
      <c r="L197" s="29">
        <v>10</v>
      </c>
      <c r="O197" t="str">
        <f>C197</f>
        <v>Terrine de légumes</v>
      </c>
      <c r="P197" s="1">
        <f>F197*P164</f>
        <v>7.59</v>
      </c>
      <c r="Q197" s="1">
        <f>G197*Q164</f>
        <v>24.869999999999997</v>
      </c>
      <c r="R197" s="1">
        <f>H197*R164</f>
        <v>1.92</v>
      </c>
      <c r="S197" s="1">
        <f>I197*S164</f>
        <v>0.572</v>
      </c>
      <c r="T197" s="1">
        <f>J197*T164</f>
        <v>0.87</v>
      </c>
      <c r="U197" s="1">
        <f>K197*U164</f>
        <v>0.51</v>
      </c>
      <c r="V197">
        <f>SUM(P197:U197)</f>
        <v>36.331999999999994</v>
      </c>
    </row>
    <row r="198" ht="15" customHeight="1">
      <c r="C198" t="str">
        <v xml:space="preserve">*- ENTRÉES DE FÉCULENT </v>
      </c>
      <c r="P198" t="str">
        <f>C198</f>
        <v xml:space="preserve">*- ENTRÉES DE FÉCULENT </v>
      </c>
    </row>
    <row r="199" ht="15" customHeight="1"/>
    <row r="200" ht="15.75" customHeight="1">
      <c r="C200" t="str">
        <v>Salades composées à base de P. de T., blé, riz, semoule ou pâtes</v>
      </c>
      <c r="F200" s="1">
        <v>0.06</v>
      </c>
      <c r="G200" s="1">
        <v>0.08</v>
      </c>
      <c r="H200" s="1">
        <v>0.13</v>
      </c>
      <c r="I200" s="1">
        <f>(H200*L200%)+H200</f>
        <v>0.14300000000000002</v>
      </c>
      <c r="J200" s="1">
        <v>0.1</v>
      </c>
      <c r="K200" s="1">
        <v>0.1</v>
      </c>
      <c r="L200" s="29">
        <v>10</v>
      </c>
      <c r="P200" s="1">
        <f>F200*P164</f>
        <v>15.18</v>
      </c>
      <c r="Q200" s="1">
        <f>G200*Q164</f>
        <v>66.32000000000001</v>
      </c>
      <c r="R200" s="1">
        <f>H200*R164</f>
        <v>6.24</v>
      </c>
      <c r="S200" s="1">
        <f>I200*S164</f>
        <v>1.8590000000000002</v>
      </c>
      <c r="T200" s="1">
        <f>J200*T164</f>
        <v>2.9000000000000004</v>
      </c>
      <c r="U200" s="1">
        <f>K200*U164</f>
        <v>1.7000000000000002</v>
      </c>
      <c r="V200">
        <f>SUM(P200:U200)</f>
        <v>94.199</v>
      </c>
    </row>
    <row r="201" ht="15" customHeight="1">
      <c r="C201" t="str">
        <v>*- ENTREES PROTIDIQUES DIVERSES</v>
      </c>
      <c r="P201" t="str">
        <f>C201</f>
        <v>*- ENTREES PROTIDIQUES DIVERSES</v>
      </c>
    </row>
    <row r="202" ht="15" customHeight="1"/>
    <row r="203">
      <c r="C203" s="32" t="str">
        <v>Œuf dur (à l'unité)</v>
      </c>
      <c r="F203" s="1">
        <v>0.5</v>
      </c>
      <c r="G203" s="1">
        <v>1</v>
      </c>
      <c r="H203" s="1">
        <v>1.25</v>
      </c>
      <c r="I203" s="1">
        <f>(H203*L203%)+H203</f>
        <v>1.375</v>
      </c>
      <c r="J203" s="1">
        <v>1</v>
      </c>
      <c r="K203" s="1">
        <v>1</v>
      </c>
      <c r="L203" s="29">
        <v>10</v>
      </c>
      <c r="O203" t="str">
        <f>C203</f>
        <v>Œuf dur (à l'unité)</v>
      </c>
      <c r="P203" s="21">
        <f>F203*P164</f>
        <v>126.5</v>
      </c>
      <c r="Q203" s="21">
        <f>G203*Q164</f>
        <v>829</v>
      </c>
      <c r="R203" s="21">
        <f>H203*R164</f>
        <v>60</v>
      </c>
      <c r="S203" s="21">
        <f>I203*S164</f>
        <v>17.875</v>
      </c>
      <c r="T203" s="21">
        <f>J203*T164</f>
        <v>29</v>
      </c>
      <c r="U203" s="21">
        <f>K203*U164</f>
        <v>17</v>
      </c>
      <c r="V203">
        <f>SUM(P203:U203)</f>
        <v>1079.375</v>
      </c>
    </row>
    <row r="204" ht="15.75" customHeight="1">
      <c r="C204" t="str">
        <v>Hareng/garniture</v>
      </c>
      <c r="F204" s="1">
        <v>0</v>
      </c>
      <c r="G204" s="1">
        <v>0.04</v>
      </c>
      <c r="H204" s="1">
        <v>0.05</v>
      </c>
      <c r="I204" s="1">
        <f>(H204*L204%)+H204</f>
        <v>0.05500000000000001</v>
      </c>
      <c r="J204" s="1">
        <v>0.06</v>
      </c>
      <c r="K204" s="1">
        <v>0.06</v>
      </c>
      <c r="L204" s="29">
        <v>10</v>
      </c>
      <c r="O204" t="str">
        <f>C204</f>
        <v>Hareng/garniture</v>
      </c>
      <c r="P204" s="1">
        <f>F204*P164</f>
        <v>0</v>
      </c>
      <c r="Q204" s="1">
        <f>G204*Q164</f>
        <v>33.160000000000004</v>
      </c>
      <c r="R204" s="1">
        <f>H204*R164</f>
        <v>2.4000000000000004</v>
      </c>
      <c r="S204" s="1">
        <f>I204*S164</f>
        <v>0.7150000000000001</v>
      </c>
      <c r="T204" s="1">
        <f>J204*T164</f>
        <v>1.74</v>
      </c>
      <c r="U204" s="1">
        <f>K204*U164</f>
        <v>1.02</v>
      </c>
      <c r="V204">
        <f>SUM(P204:U204)</f>
        <v>39.03500000000001</v>
      </c>
    </row>
    <row r="205" ht="15.75" customHeight="1">
      <c r="C205" t="str">
        <v>Maquereau</v>
      </c>
      <c r="F205" s="1">
        <v>0.03</v>
      </c>
      <c r="G205" s="1">
        <v>0.03</v>
      </c>
      <c r="H205" s="1">
        <v>0.045</v>
      </c>
      <c r="I205" s="1">
        <f>(H205*L205%)+H205</f>
        <v>0.049499999999999995</v>
      </c>
      <c r="J205" s="1">
        <v>0.05</v>
      </c>
      <c r="K205" s="1">
        <v>0.05</v>
      </c>
      <c r="L205" s="29">
        <v>10</v>
      </c>
      <c r="O205" t="str">
        <f>C205</f>
        <v>Maquereau</v>
      </c>
      <c r="P205" s="1">
        <f>F205*P164</f>
        <v>7.59</v>
      </c>
      <c r="Q205" s="1">
        <f>G205*Q164</f>
        <v>24.869999999999997</v>
      </c>
      <c r="R205" s="1">
        <f>H205*R164</f>
        <v>2.16</v>
      </c>
      <c r="S205" s="1">
        <f>I205*S164</f>
        <v>0.6435</v>
      </c>
      <c r="T205" s="1">
        <f>J205*T164</f>
        <v>1.4500000000000002</v>
      </c>
      <c r="U205" s="1">
        <f>K205*U164</f>
        <v>0.8500000000000001</v>
      </c>
      <c r="V205">
        <f>SUM(P205:U205)</f>
        <v>37.5635</v>
      </c>
    </row>
    <row r="206" ht="15.75" customHeight="1">
      <c r="C206" t="str">
        <v>Sardines (à l'unité) sauf exception mentionnée</v>
      </c>
      <c r="F206" s="1">
        <v>1</v>
      </c>
      <c r="G206" s="1">
        <v>1</v>
      </c>
      <c r="H206" s="1">
        <v>2</v>
      </c>
      <c r="I206" s="1">
        <f>(H206*L206%)+H206</f>
        <v>2.2</v>
      </c>
      <c r="J206" s="1">
        <v>2</v>
      </c>
      <c r="K206" s="1">
        <v>2</v>
      </c>
      <c r="L206" s="29">
        <v>10</v>
      </c>
      <c r="O206" t="str">
        <f>C206</f>
        <v>Sardines (à l'unité) sauf exception mentionnée</v>
      </c>
      <c r="P206" s="21">
        <f>F206*P164</f>
        <v>253</v>
      </c>
      <c r="Q206" s="21">
        <f>G206*Q164</f>
        <v>829</v>
      </c>
      <c r="R206" s="21">
        <f>H206*R164</f>
        <v>96</v>
      </c>
      <c r="S206" s="21">
        <f>I206*S164</f>
        <v>28.6</v>
      </c>
      <c r="T206" s="21">
        <f>J206*T164</f>
        <v>58</v>
      </c>
      <c r="U206" s="21">
        <f>K206*U164</f>
        <v>34</v>
      </c>
      <c r="V206">
        <f>SUM(P206:U206)</f>
        <v>1298.6</v>
      </c>
    </row>
    <row r="207" ht="15.75" customHeight="1">
      <c r="C207" t="str">
        <v>Thon au naturel</v>
      </c>
      <c r="F207" s="1">
        <v>0.03</v>
      </c>
      <c r="G207" s="1">
        <v>0.03</v>
      </c>
      <c r="H207" s="1">
        <v>0.045</v>
      </c>
      <c r="I207" s="1">
        <f>(H207*L207%)+H207</f>
        <v>0.049499999999999995</v>
      </c>
      <c r="J207" s="1">
        <v>0.05</v>
      </c>
      <c r="K207" s="1">
        <v>0.05</v>
      </c>
      <c r="L207" s="29">
        <v>10</v>
      </c>
      <c r="O207" t="str">
        <f>C207</f>
        <v>Thon au naturel</v>
      </c>
      <c r="P207" s="1">
        <f>F207*P164</f>
        <v>7.59</v>
      </c>
      <c r="Q207" s="1">
        <f>G207*Q164</f>
        <v>24.869999999999997</v>
      </c>
      <c r="R207" s="1">
        <f>H207*R164</f>
        <v>2.16</v>
      </c>
      <c r="S207" s="1">
        <f>I207*S164</f>
        <v>0.6435</v>
      </c>
      <c r="T207" s="1">
        <f>J207*T164</f>
        <v>1.4500000000000002</v>
      </c>
      <c r="U207" s="1">
        <f>K207*U164</f>
        <v>0.8500000000000001</v>
      </c>
      <c r="V207">
        <f>SUM(P207:U207)</f>
        <v>37.5635</v>
      </c>
    </row>
    <row r="208" ht="15.75" customHeight="1">
      <c r="C208" t="str">
        <v>Jambon cru de pays</v>
      </c>
      <c r="F208" s="1">
        <v>0.02</v>
      </c>
      <c r="G208" s="1">
        <v>0.03</v>
      </c>
      <c r="H208" s="1">
        <v>0.045</v>
      </c>
      <c r="I208" s="1">
        <f>(H208*L208%)+H208</f>
        <v>0.049499999999999995</v>
      </c>
      <c r="J208" s="1">
        <v>0.05</v>
      </c>
      <c r="K208" s="1">
        <v>0.05</v>
      </c>
      <c r="L208" s="29">
        <v>10</v>
      </c>
      <c r="O208" t="str">
        <f>C208</f>
        <v>Jambon cru de pays</v>
      </c>
      <c r="P208" s="1">
        <f>F208*P164</f>
        <v>5.0600000000000005</v>
      </c>
      <c r="Q208" s="1">
        <f>G208*Q164</f>
        <v>24.869999999999997</v>
      </c>
      <c r="R208" s="1">
        <f>H208*R164</f>
        <v>2.16</v>
      </c>
      <c r="S208" s="1">
        <f>I208*S164</f>
        <v>0.6435</v>
      </c>
      <c r="T208" s="1">
        <f>J208*T164</f>
        <v>1.4500000000000002</v>
      </c>
      <c r="U208" s="1">
        <f>K208*U164</f>
        <v>0.8500000000000001</v>
      </c>
      <c r="V208">
        <f>SUM(P208:U208)</f>
        <v>35.03350000000001</v>
      </c>
    </row>
    <row r="209" ht="15.75" customHeight="1">
      <c r="C209" t="str">
        <v>Jambon blanc</v>
      </c>
      <c r="F209" s="1">
        <v>0.03</v>
      </c>
      <c r="G209" s="1">
        <v>0.4</v>
      </c>
      <c r="H209" s="1">
        <v>0.05</v>
      </c>
      <c r="I209" s="1">
        <f>(H209*L209%)+H209</f>
        <v>0.05500000000000001</v>
      </c>
      <c r="J209" s="1">
        <v>0.05</v>
      </c>
      <c r="K209" s="1">
        <v>0.05</v>
      </c>
      <c r="L209" s="29">
        <v>10</v>
      </c>
      <c r="O209" t="str">
        <f>C209</f>
        <v>Jambon blanc</v>
      </c>
      <c r="P209" s="1">
        <f>F209*P164</f>
        <v>7.59</v>
      </c>
      <c r="Q209" s="1">
        <f>G209*Q164</f>
        <v>331.6</v>
      </c>
      <c r="R209" s="1">
        <f>H209*R164</f>
        <v>2.4000000000000004</v>
      </c>
      <c r="S209" s="1">
        <f>I209*S164</f>
        <v>0.7150000000000001</v>
      </c>
      <c r="T209" s="1">
        <f>J209*T164</f>
        <v>1.4500000000000002</v>
      </c>
      <c r="U209" s="1">
        <f>K209*U164</f>
        <v>0.8500000000000001</v>
      </c>
      <c r="V209">
        <f>SUM(P209:U209)</f>
        <v>344.60499999999996</v>
      </c>
    </row>
    <row r="210" ht="15.75" customHeight="1">
      <c r="C210" t="str">
        <v>Pâté, terrine , mousse</v>
      </c>
      <c r="F210" s="1">
        <v>0.03</v>
      </c>
      <c r="G210" s="1">
        <v>0.03</v>
      </c>
      <c r="H210" s="1">
        <v>0.045</v>
      </c>
      <c r="I210" s="1">
        <f>(H210*L210%)+H210</f>
        <v>0.049499999999999995</v>
      </c>
      <c r="J210" s="1">
        <v>0.05</v>
      </c>
      <c r="K210" s="1">
        <v>0.05</v>
      </c>
      <c r="L210" s="29">
        <v>10</v>
      </c>
      <c r="O210" t="str">
        <f>C210</f>
        <v>Pâté, terrine , mousse</v>
      </c>
      <c r="P210" s="1">
        <f>F210*P164</f>
        <v>7.59</v>
      </c>
      <c r="Q210" s="1">
        <f>G210*Q164</f>
        <v>24.869999999999997</v>
      </c>
      <c r="R210" s="1">
        <f>H210*R164</f>
        <v>2.16</v>
      </c>
      <c r="S210" s="1">
        <f>I210*S164</f>
        <v>0.6435</v>
      </c>
      <c r="T210" s="1">
        <f>J210*T164</f>
        <v>1.4500000000000002</v>
      </c>
      <c r="U210" s="1">
        <f>K210*U164</f>
        <v>0.8500000000000001</v>
      </c>
      <c r="V210">
        <f>SUM(P210:U210)</f>
        <v>37.5635</v>
      </c>
    </row>
    <row r="211" ht="15.75" customHeight="1">
      <c r="C211" t="str">
        <v>Pâté en croûte</v>
      </c>
      <c r="F211" s="1">
        <v>0.045</v>
      </c>
      <c r="G211" s="1">
        <v>0.045</v>
      </c>
      <c r="H211" s="1">
        <v>0.065</v>
      </c>
      <c r="I211" s="1">
        <f>(H211*L211%)+H211</f>
        <v>0.07150000000000001</v>
      </c>
      <c r="J211" s="1">
        <v>0.05</v>
      </c>
      <c r="K211" s="1">
        <v>0.05</v>
      </c>
      <c r="L211" s="29">
        <v>10</v>
      </c>
      <c r="O211" t="str">
        <f>C211</f>
        <v>Pâté en croûte</v>
      </c>
      <c r="P211" s="1">
        <f>F211*P164</f>
        <v>11.385</v>
      </c>
      <c r="Q211" s="1">
        <f>G211*Q164</f>
        <v>37.305</v>
      </c>
      <c r="R211" s="1">
        <f>H211*R164</f>
        <v>3.12</v>
      </c>
      <c r="S211" s="1">
        <f>I211*S164</f>
        <v>0.9295000000000001</v>
      </c>
      <c r="T211" s="1">
        <f>J211*T164</f>
        <v>1.4500000000000002</v>
      </c>
      <c r="U211" s="1">
        <f>K211*U164</f>
        <v>0.8500000000000001</v>
      </c>
      <c r="V211">
        <f>SUM(P211:U211)</f>
        <v>55.0395</v>
      </c>
    </row>
    <row r="212" ht="15.75" customHeight="1">
      <c r="C212" t="str">
        <v>Rillettes</v>
      </c>
      <c r="F212" s="1">
        <v>0.03</v>
      </c>
      <c r="G212" s="1">
        <v>0.03</v>
      </c>
      <c r="H212" s="1">
        <v>0.045</v>
      </c>
      <c r="I212" s="1">
        <f>(H212*L212%)+H212</f>
        <v>0.049499999999999995</v>
      </c>
      <c r="J212" s="1">
        <v>0.05</v>
      </c>
      <c r="K212" s="1">
        <v>0.05</v>
      </c>
      <c r="L212" s="29">
        <v>10</v>
      </c>
      <c r="O212" t="str">
        <f>C212</f>
        <v>Rillettes</v>
      </c>
      <c r="P212" s="1">
        <f>F212*P164</f>
        <v>7.59</v>
      </c>
      <c r="Q212" s="1">
        <f>G212*Q164</f>
        <v>24.869999999999997</v>
      </c>
      <c r="R212" s="1">
        <f>H212*R164</f>
        <v>2.16</v>
      </c>
      <c r="S212" s="1">
        <f>I212*S164</f>
        <v>0.6435</v>
      </c>
      <c r="T212" s="1">
        <f>J212*T164</f>
        <v>1.4500000000000002</v>
      </c>
      <c r="U212" s="1">
        <f>K212*U164</f>
        <v>0.8500000000000001</v>
      </c>
      <c r="V212">
        <f>SUM(P212:U212)</f>
        <v>37.5635</v>
      </c>
    </row>
    <row r="213" ht="15.75" customHeight="1">
      <c r="C213" t="str">
        <v>Salami – Saucisson – Mortadelle</v>
      </c>
      <c r="F213" s="1">
        <v>0.03</v>
      </c>
      <c r="G213" s="1">
        <v>0.03</v>
      </c>
      <c r="H213" s="1">
        <v>0.045</v>
      </c>
      <c r="I213" s="1">
        <f>(H213*L213%)+H213</f>
        <v>0.049499999999999995</v>
      </c>
      <c r="J213" s="1">
        <v>0.05</v>
      </c>
      <c r="K213" s="1">
        <v>0.05</v>
      </c>
      <c r="L213" s="29">
        <v>10</v>
      </c>
      <c r="O213" t="str">
        <f>C213</f>
        <v>Salami – Saucisson – Mortadelle</v>
      </c>
      <c r="P213" s="1">
        <f>F213*P164</f>
        <v>7.59</v>
      </c>
      <c r="Q213" s="1">
        <f>G213*Q164</f>
        <v>24.869999999999997</v>
      </c>
      <c r="R213" s="1">
        <f>H213*R164</f>
        <v>2.16</v>
      </c>
      <c r="S213" s="1">
        <f>I213*S164</f>
        <v>0.6435</v>
      </c>
      <c r="T213" s="1">
        <f>J213*T164</f>
        <v>1.4500000000000002</v>
      </c>
      <c r="U213" s="1">
        <f>K213*U164</f>
        <v>0.8500000000000001</v>
      </c>
      <c r="V213">
        <f>SUM(P213:U213)</f>
        <v>37.5635</v>
      </c>
    </row>
    <row r="214" ht="15.75" customHeight="1">
      <c r="F214" s="1">
        <v>0</v>
      </c>
      <c r="G214" s="1">
        <v>0</v>
      </c>
      <c r="H214" s="1">
        <v>0</v>
      </c>
      <c r="I214" s="1">
        <v>0</v>
      </c>
      <c r="J214" s="1">
        <v>0</v>
      </c>
      <c r="K214" s="1">
        <v>0</v>
      </c>
      <c r="L214" s="1">
        <v>0</v>
      </c>
      <c r="O214">
        <f>C214</f>
        <v>0</v>
      </c>
      <c r="P214" s="1">
        <f>F214*P164</f>
        <v>0</v>
      </c>
      <c r="Q214" s="1">
        <f>G214*Q164</f>
        <v>0</v>
      </c>
      <c r="R214" s="1">
        <f>H214*R164</f>
        <v>0</v>
      </c>
      <c r="S214" s="1">
        <f>I214*S164</f>
        <v>0</v>
      </c>
      <c r="T214" s="1">
        <f>J214*T164</f>
        <v>0</v>
      </c>
      <c r="U214" s="1">
        <f>K214*U164</f>
        <v>0</v>
      </c>
      <c r="V214">
        <f>SUM(P214:U214)</f>
        <v>0</v>
      </c>
    </row>
    <row r="215" ht="15" customHeight="1">
      <c r="C215" t="str">
        <v>*- PREPARATIONS PATISSIERES SALEES</v>
      </c>
      <c r="P215" t="str">
        <f>C215</f>
        <v>*- PREPARATIONS PATISSIERES SALEES</v>
      </c>
    </row>
    <row r="216" ht="15" customHeight="1"/>
    <row r="217" ht="15.75" customHeight="1">
      <c r="C217" t="str">
        <v>Nems</v>
      </c>
      <c r="F217" s="1">
        <v>0.05</v>
      </c>
      <c r="G217" s="1">
        <v>0.05</v>
      </c>
      <c r="H217" s="1">
        <v>0.1</v>
      </c>
      <c r="I217" s="1">
        <f>(H217*L217%)+H217</f>
        <v>0.11000000000000001</v>
      </c>
      <c r="J217" s="1">
        <v>0.05</v>
      </c>
      <c r="K217" s="1">
        <v>0.05</v>
      </c>
      <c r="L217" s="29">
        <v>10</v>
      </c>
      <c r="O217" t="str">
        <f>C217</f>
        <v>Nems</v>
      </c>
      <c r="P217" s="1">
        <f>F217*P164</f>
        <v>12.65</v>
      </c>
      <c r="Q217" s="1">
        <f>G217*Q164</f>
        <v>41.45</v>
      </c>
      <c r="R217" s="1">
        <f>H217*R164</f>
        <v>4.800000000000001</v>
      </c>
      <c r="S217" s="1">
        <f>I217*S164</f>
        <v>1.4300000000000002</v>
      </c>
      <c r="T217" s="1">
        <f>J217*T164</f>
        <v>1.4500000000000002</v>
      </c>
      <c r="U217" s="1">
        <f>K217*U164</f>
        <v>0.8500000000000001</v>
      </c>
      <c r="V217">
        <f>SUM(P217:U217)</f>
        <v>62.63000000000001</v>
      </c>
    </row>
    <row r="218" ht="15.75" customHeight="1">
      <c r="C218" t="str">
        <v>Crêpes</v>
      </c>
      <c r="F218" s="1">
        <v>0.05</v>
      </c>
      <c r="G218" s="1">
        <v>0.05</v>
      </c>
      <c r="H218" s="1">
        <v>0.1</v>
      </c>
      <c r="I218" s="1">
        <f>(H218*L218%)+H218</f>
        <v>0.11000000000000001</v>
      </c>
      <c r="J218" s="1">
        <v>0.05</v>
      </c>
      <c r="K218" s="1">
        <v>0.05</v>
      </c>
      <c r="L218" s="29">
        <v>10</v>
      </c>
      <c r="O218" t="str">
        <f>C218</f>
        <v>Crêpes</v>
      </c>
      <c r="P218" s="1">
        <f>F218*P164</f>
        <v>12.65</v>
      </c>
      <c r="Q218" s="1">
        <f>G218*Q164</f>
        <v>41.45</v>
      </c>
      <c r="R218" s="1">
        <f>H218*R164</f>
        <v>4.800000000000001</v>
      </c>
      <c r="S218" s="1">
        <f>I218*S164</f>
        <v>1.4300000000000002</v>
      </c>
      <c r="T218" s="1">
        <f>J218*T164</f>
        <v>1.4500000000000002</v>
      </c>
      <c r="U218" s="1">
        <f>K218*U164</f>
        <v>0.8500000000000001</v>
      </c>
      <c r="V218">
        <f>SUM(P218:U218)</f>
        <v>62.63000000000001</v>
      </c>
    </row>
    <row r="219" ht="15.75" customHeight="1">
      <c r="C219" t="str">
        <v>Friand, feuilleté</v>
      </c>
      <c r="F219" s="1">
        <v>0.065</v>
      </c>
      <c r="G219" s="1">
        <v>0.065</v>
      </c>
      <c r="H219" s="1">
        <v>0.1</v>
      </c>
      <c r="I219" s="1">
        <f>(H219*L219%)+H219</f>
        <v>0.11000000000000001</v>
      </c>
      <c r="J219" s="1">
        <v>0.07</v>
      </c>
      <c r="K219" s="1">
        <v>0.07</v>
      </c>
      <c r="L219" s="29">
        <v>10</v>
      </c>
      <c r="O219" t="str">
        <f>C219</f>
        <v>Friand, feuilleté</v>
      </c>
      <c r="P219" s="1">
        <f>F219*P164</f>
        <v>16.445</v>
      </c>
      <c r="Q219" s="1">
        <f>G219*Q164</f>
        <v>53.885000000000005</v>
      </c>
      <c r="R219" s="1">
        <f>H219*R164</f>
        <v>4.800000000000001</v>
      </c>
      <c r="S219" s="1">
        <f>I219*S164</f>
        <v>1.4300000000000002</v>
      </c>
      <c r="T219" s="1">
        <f>J219*T164</f>
        <v>2.0300000000000002</v>
      </c>
      <c r="U219" s="1">
        <f>K219*U164</f>
        <v>1.1900000000000002</v>
      </c>
      <c r="V219">
        <f>SUM(P219:U219)</f>
        <v>79.78000000000002</v>
      </c>
    </row>
    <row r="220" ht="15.75" customHeight="1">
      <c r="C220" t="str">
        <v>Pizza</v>
      </c>
      <c r="F220" s="1">
        <v>0.07</v>
      </c>
      <c r="G220" s="1">
        <v>0.07</v>
      </c>
      <c r="H220" s="1">
        <v>0.09</v>
      </c>
      <c r="I220" s="1">
        <f>(H220*L220%)+H220</f>
        <v>0.09899999999999999</v>
      </c>
      <c r="J220" s="1">
        <v>0.07</v>
      </c>
      <c r="K220" s="1">
        <v>0.07</v>
      </c>
      <c r="L220" s="29">
        <v>10</v>
      </c>
      <c r="O220" t="str">
        <f>C220</f>
        <v>Pizza</v>
      </c>
      <c r="P220" s="1">
        <f>F220*P164</f>
        <v>17.71</v>
      </c>
      <c r="Q220" s="1">
        <f>G220*Q164</f>
        <v>58.03000000000001</v>
      </c>
      <c r="R220" s="1">
        <f>H220*R164</f>
        <v>4.32</v>
      </c>
      <c r="S220" s="1">
        <f>I220*S164</f>
        <v>1.287</v>
      </c>
      <c r="T220" s="1">
        <f>J220*T164</f>
        <v>2.0300000000000002</v>
      </c>
      <c r="U220" s="1">
        <f>K220*U164</f>
        <v>1.1900000000000002</v>
      </c>
      <c r="V220">
        <f>SUM(P220:U220)</f>
        <v>84.56700000000001</v>
      </c>
    </row>
    <row r="221" ht="15.75" customHeight="1">
      <c r="C221" t="str">
        <v>Tarte salée</v>
      </c>
      <c r="F221" s="1">
        <v>0.07</v>
      </c>
      <c r="G221" s="1">
        <v>0.07</v>
      </c>
      <c r="H221" s="1">
        <v>0.09</v>
      </c>
      <c r="I221" s="1">
        <f>(H221*L221%)+H221</f>
        <v>0.09899999999999999</v>
      </c>
      <c r="J221" s="1">
        <v>0.07</v>
      </c>
      <c r="K221" s="1">
        <v>0.07</v>
      </c>
      <c r="L221" s="29">
        <v>10</v>
      </c>
      <c r="O221" t="str">
        <f>C221</f>
        <v>Tarte salée</v>
      </c>
      <c r="P221" s="1">
        <f>F221*P164</f>
        <v>17.71</v>
      </c>
      <c r="Q221" s="1">
        <f>G221*Q164</f>
        <v>58.03000000000001</v>
      </c>
      <c r="R221" s="1">
        <f>H221*R164</f>
        <v>4.32</v>
      </c>
      <c r="S221" s="1">
        <f>I221*S164</f>
        <v>1.287</v>
      </c>
      <c r="T221" s="1">
        <f>J221*T164</f>
        <v>2.0300000000000002</v>
      </c>
      <c r="U221" s="1">
        <f>K221*U164</f>
        <v>1.1900000000000002</v>
      </c>
      <c r="V221">
        <f>SUM(P221:U221)</f>
        <v>84.56700000000001</v>
      </c>
    </row>
    <row r="222" ht="15.75" customHeight="1">
      <c r="C222" t="str">
        <v>ASSAISONNEMENT HORS D'OEUVRE(poids de la matière grasse)</v>
      </c>
      <c r="F222" s="1">
        <v>0.005</v>
      </c>
      <c r="G222" s="1">
        <v>0.007</v>
      </c>
      <c r="H222" s="1">
        <v>0.008</v>
      </c>
      <c r="I222" s="1">
        <f>(H222*L222%)+H222</f>
        <v>0.0088</v>
      </c>
      <c r="J222" s="1">
        <v>0.008</v>
      </c>
      <c r="K222" s="1">
        <v>0.008</v>
      </c>
      <c r="L222" s="29">
        <v>10</v>
      </c>
      <c r="O222" t="str">
        <f>C222</f>
        <v>ASSAISONNEMENT HORS D'OEUVRE(poids de la matière grasse)</v>
      </c>
      <c r="P222" s="1">
        <f>F222*P164</f>
        <v>1.2650000000000001</v>
      </c>
      <c r="Q222" s="1">
        <f>G222*Q164</f>
        <v>5.803</v>
      </c>
      <c r="R222" s="1">
        <f>H222*R164</f>
        <v>0.384</v>
      </c>
      <c r="S222" s="1">
        <f>I222*S164</f>
        <v>0.1144</v>
      </c>
      <c r="T222" s="1">
        <f>J222*T164</f>
        <v>0.232</v>
      </c>
      <c r="U222" s="1">
        <f>K222*U164</f>
        <v>0.136</v>
      </c>
      <c r="V222">
        <f>SUM(P222:U222)</f>
        <v>7.9344</v>
      </c>
    </row>
    <row r="223" ht="15" customHeight="1">
      <c r="C223" t="str">
        <v>*- VIANDES SANS SAUCE</v>
      </c>
      <c r="P223" t="str">
        <f>C223</f>
        <v>*- VIANDES SANS SAUCE</v>
      </c>
    </row>
    <row r="224" ht="15" customHeight="1"/>
    <row r="225" ht="15" customHeight="1">
      <c r="C225" t="str">
        <v>BŒUF</v>
      </c>
      <c r="P225" t="str">
        <f>C225</f>
        <v>BŒUF</v>
      </c>
    </row>
    <row r="226" ht="15" customHeight="1"/>
    <row r="227" ht="15.75" customHeight="1">
      <c r="C227" t="str">
        <v>Bœuf braisé, bœuf sauté, bouilli de bœuf</v>
      </c>
      <c r="F227" s="1">
        <v>0.05</v>
      </c>
      <c r="G227" s="1">
        <v>0.07</v>
      </c>
      <c r="H227" s="1">
        <v>0.11</v>
      </c>
      <c r="I227" s="1">
        <f>(H227*L227%)+H227</f>
        <v>0.121</v>
      </c>
      <c r="J227" s="1">
        <v>0.1</v>
      </c>
      <c r="K227" s="1">
        <v>0.07</v>
      </c>
      <c r="L227" s="29">
        <v>10</v>
      </c>
      <c r="O227" t="str">
        <f>C227</f>
        <v>Bœuf braisé, bœuf sauté, bouilli de bœuf</v>
      </c>
      <c r="P227" s="1">
        <f>F227*P164</f>
        <v>12.65</v>
      </c>
      <c r="Q227" s="1">
        <f>G227*Q164</f>
        <v>58.03000000000001</v>
      </c>
      <c r="R227" s="1">
        <f>H227*R164</f>
        <v>5.28</v>
      </c>
      <c r="S227" s="1">
        <f>I227*S164</f>
        <v>1.573</v>
      </c>
      <c r="T227" s="1">
        <f>J227*T164</f>
        <v>2.9000000000000004</v>
      </c>
      <c r="U227" s="1">
        <f>K227*U164</f>
        <v>1.1900000000000002</v>
      </c>
      <c r="V227">
        <f>SUM(P227:U227)</f>
        <v>81.623</v>
      </c>
    </row>
    <row r="228" ht="15.75" customHeight="1">
      <c r="C228" t="str">
        <v>Rôti de bœuf, steak</v>
      </c>
      <c r="F228" s="1">
        <v>0.04</v>
      </c>
      <c r="G228" s="1">
        <v>0.06</v>
      </c>
      <c r="H228" s="1">
        <v>0.09</v>
      </c>
      <c r="I228" s="1">
        <f>(H228*L228%)+H228</f>
        <v>0.09899999999999999</v>
      </c>
      <c r="J228" s="1">
        <v>0.08</v>
      </c>
      <c r="K228" s="1">
        <v>0.06</v>
      </c>
      <c r="L228" s="29">
        <v>10</v>
      </c>
      <c r="O228" t="str">
        <f>C228</f>
        <v>Rôti de bœuf, steak</v>
      </c>
      <c r="P228" s="1">
        <f>F228*P164</f>
        <v>10.120000000000001</v>
      </c>
      <c r="Q228" s="1">
        <f>G228*Q164</f>
        <v>49.739999999999995</v>
      </c>
      <c r="R228" s="1">
        <f>H228*R164</f>
        <v>4.32</v>
      </c>
      <c r="S228" s="1">
        <f>I228*S164</f>
        <v>1.287</v>
      </c>
      <c r="T228" s="1">
        <f>J228*T164</f>
        <v>2.32</v>
      </c>
      <c r="U228" s="1">
        <f>K228*U164</f>
        <v>1.02</v>
      </c>
      <c r="V228">
        <f>SUM(P228:U228)</f>
        <v>68.807</v>
      </c>
    </row>
    <row r="229" ht="15.75" customHeight="1">
      <c r="C229" t="str">
        <v>Steak haché</v>
      </c>
      <c r="F229" s="1">
        <v>0.05</v>
      </c>
      <c r="G229" s="1">
        <v>0.07</v>
      </c>
      <c r="H229" s="1">
        <v>0.1</v>
      </c>
      <c r="I229" s="1">
        <f>(H229*L229%)+H229</f>
        <v>0.11000000000000001</v>
      </c>
      <c r="J229" s="1">
        <v>0.1</v>
      </c>
      <c r="K229" s="1">
        <v>0.07</v>
      </c>
      <c r="L229" s="29">
        <v>10</v>
      </c>
      <c r="O229" t="str">
        <f>C229</f>
        <v>Steak haché</v>
      </c>
      <c r="P229" s="1">
        <f>F229*P164</f>
        <v>12.65</v>
      </c>
      <c r="Q229" s="1">
        <f>G229*Q164</f>
        <v>58.03000000000001</v>
      </c>
      <c r="R229" s="1">
        <f>H229*R164</f>
        <v>4.800000000000001</v>
      </c>
      <c r="S229" s="1">
        <f>I229*S164</f>
        <v>1.4300000000000002</v>
      </c>
      <c r="T229" s="1">
        <f>J229*T164</f>
        <v>2.9000000000000004</v>
      </c>
      <c r="U229" s="1">
        <f>K229*U164</f>
        <v>1.1900000000000002</v>
      </c>
      <c r="V229">
        <f>SUM(P229:U229)</f>
        <v>81.00000000000001</v>
      </c>
    </row>
    <row r="230" ht="15.75" customHeight="1">
      <c r="C230" t="str">
        <v>Hamburger</v>
      </c>
      <c r="F230" s="1">
        <v>0.05</v>
      </c>
      <c r="G230" s="1">
        <v>0.07</v>
      </c>
      <c r="H230" s="1">
        <v>0.1</v>
      </c>
      <c r="I230" s="1">
        <f>(H230*L230%)+H230</f>
        <v>0.11000000000000001</v>
      </c>
      <c r="J230" s="1">
        <v>0.1</v>
      </c>
      <c r="K230" s="1">
        <v>0.07</v>
      </c>
      <c r="L230" s="29">
        <v>10</v>
      </c>
      <c r="O230" t="str">
        <f>C230</f>
        <v>Hamburger</v>
      </c>
      <c r="P230" s="1">
        <f>F230*P164</f>
        <v>12.65</v>
      </c>
      <c r="Q230" s="1">
        <f>G230*Q164</f>
        <v>58.03000000000001</v>
      </c>
      <c r="R230" s="1">
        <f>H230*R164</f>
        <v>4.800000000000001</v>
      </c>
      <c r="S230" s="1">
        <f>I230*S164</f>
        <v>1.4300000000000002</v>
      </c>
      <c r="T230" s="1">
        <f>J230*T164</f>
        <v>2.9000000000000004</v>
      </c>
      <c r="U230" s="1">
        <f>K230*U164</f>
        <v>1.1900000000000002</v>
      </c>
      <c r="V230">
        <f>SUM(P230:U230)</f>
        <v>81.00000000000001</v>
      </c>
    </row>
    <row r="231" ht="15.75" customHeight="1">
      <c r="C231" t="str">
        <v>Boulettes de bœuf de 30g pièce crues (à l'unité)</v>
      </c>
      <c r="F231" s="1">
        <v>2</v>
      </c>
      <c r="G231" s="1">
        <v>3</v>
      </c>
      <c r="H231" s="1">
        <v>4.5</v>
      </c>
      <c r="I231" s="1">
        <f>(H231*L231%)+H231</f>
        <v>4.95</v>
      </c>
      <c r="J231" s="1">
        <v>4</v>
      </c>
      <c r="K231" s="1">
        <v>3</v>
      </c>
      <c r="L231" s="29">
        <v>10</v>
      </c>
      <c r="O231" t="str">
        <f>C231</f>
        <v>Boulettes de bœuf de 30g pièce crues (à l'unité)</v>
      </c>
      <c r="P231" s="21">
        <f>F231*P164</f>
        <v>506</v>
      </c>
      <c r="Q231" s="21">
        <f>G231*Q164</f>
        <v>2487</v>
      </c>
      <c r="R231" s="21">
        <f>H231*R164</f>
        <v>216</v>
      </c>
      <c r="S231" s="21">
        <f>I231*S164</f>
        <v>64.35000000000001</v>
      </c>
      <c r="T231" s="21">
        <f>J231*T164</f>
        <v>116</v>
      </c>
      <c r="U231" s="21">
        <f>K231*U164</f>
        <v>51</v>
      </c>
      <c r="V231">
        <f>SUM(P231:U231)</f>
        <v>3440.35</v>
      </c>
    </row>
    <row r="232" ht="15.75" customHeight="1">
      <c r="C232" t="str">
        <v>Boulettes de bœuf de 30g pièce crues (au poids)</v>
      </c>
      <c r="F232" s="1">
        <v>0.06</v>
      </c>
      <c r="G232" s="1">
        <v>0.09</v>
      </c>
      <c r="H232" s="1">
        <v>0.135</v>
      </c>
      <c r="I232" s="1">
        <f>(H232*L232%)+H232</f>
        <v>0.14850000000000002</v>
      </c>
      <c r="J232" s="1">
        <v>0.12</v>
      </c>
      <c r="K232" s="1">
        <v>0.09</v>
      </c>
      <c r="L232" s="29">
        <v>10</v>
      </c>
      <c r="O232" t="str">
        <f>C232</f>
        <v>Boulettes de bœuf de 30g pièce crues (au poids)</v>
      </c>
      <c r="P232" s="1">
        <f>F232*P164</f>
        <v>15.18</v>
      </c>
      <c r="Q232" s="1">
        <f>G232*Q164</f>
        <v>74.61</v>
      </c>
      <c r="R232" s="1">
        <f>H232*R164</f>
        <v>6.48</v>
      </c>
      <c r="S232" s="1">
        <f>I232*S164</f>
        <v>1.9305000000000003</v>
      </c>
      <c r="T232" s="1">
        <f>J232*T164</f>
        <v>3.48</v>
      </c>
      <c r="U232" s="1">
        <f>K232*U164</f>
        <v>1.53</v>
      </c>
      <c r="V232">
        <f>SUM(P232:U232)</f>
        <v>103.2105</v>
      </c>
    </row>
    <row r="233" ht="15.75" customHeight="1">
      <c r="C233" t="str">
        <v>Bolognaise viande</v>
      </c>
      <c r="F233" s="1">
        <v>0.05</v>
      </c>
      <c r="G233" s="1">
        <v>0.07</v>
      </c>
      <c r="H233" s="1">
        <v>0.09</v>
      </c>
      <c r="I233" s="1">
        <f>(H233*L233%)+H233</f>
        <v>0.09899999999999999</v>
      </c>
      <c r="J233" s="1">
        <v>0.1</v>
      </c>
      <c r="K233" s="1">
        <v>0.07</v>
      </c>
      <c r="L233" s="29">
        <v>10</v>
      </c>
      <c r="O233" t="str">
        <f>C233</f>
        <v>Bolognaise viande</v>
      </c>
      <c r="P233" s="1">
        <f>F233*P164</f>
        <v>12.65</v>
      </c>
      <c r="Q233" s="1">
        <f>G233*Q164</f>
        <v>58.03000000000001</v>
      </c>
      <c r="R233" s="1">
        <f>H233*R164</f>
        <v>4.32</v>
      </c>
      <c r="S233" s="1">
        <f>I233*S164</f>
        <v>1.287</v>
      </c>
      <c r="T233" s="1">
        <f>J233*T164</f>
        <v>2.9000000000000004</v>
      </c>
      <c r="U233" s="1">
        <f>K233*U164</f>
        <v>1.1900000000000002</v>
      </c>
      <c r="V233">
        <f>SUM(P233:U233)</f>
        <v>80.37700000000001</v>
      </c>
    </row>
    <row r="234" ht="15" customHeight="1">
      <c r="C234" t="str">
        <v>VEAU</v>
      </c>
      <c r="P234" t="str">
        <f>C234</f>
        <v>VEAU</v>
      </c>
    </row>
    <row r="235" ht="15" customHeight="1"/>
    <row r="236" ht="15.75" customHeight="1">
      <c r="C236" t="str">
        <v>Sauté de veau ou blanquette (sans os)</v>
      </c>
      <c r="F236" s="1">
        <v>0.05</v>
      </c>
      <c r="G236" s="1">
        <v>0.07</v>
      </c>
      <c r="H236" s="1">
        <v>0.11</v>
      </c>
      <c r="I236" s="1">
        <f>(H236*L236%)+H236</f>
        <v>0.121</v>
      </c>
      <c r="J236" s="1">
        <v>0.1</v>
      </c>
      <c r="K236" s="1">
        <v>0.07</v>
      </c>
      <c r="L236" s="29">
        <v>10</v>
      </c>
      <c r="O236" t="str">
        <f>C236</f>
        <v>Sauté de veau ou blanquette (sans os)</v>
      </c>
      <c r="P236" s="1">
        <f>F236*P164</f>
        <v>12.65</v>
      </c>
      <c r="Q236" s="1">
        <f>G236*Q164</f>
        <v>58.03000000000001</v>
      </c>
      <c r="R236" s="1">
        <f>H236*R164</f>
        <v>5.28</v>
      </c>
      <c r="S236" s="1">
        <f>I236*S164</f>
        <v>1.573</v>
      </c>
      <c r="T236" s="1">
        <f>J236*T164</f>
        <v>2.9000000000000004</v>
      </c>
      <c r="U236" s="1">
        <f>K236*U164</f>
        <v>1.1900000000000002</v>
      </c>
      <c r="V236">
        <f>SUM(P236:U236)</f>
        <v>81.623</v>
      </c>
    </row>
    <row r="237" ht="15.75" customHeight="1">
      <c r="C237" t="str">
        <v>Escalope de veau, rôti de veau</v>
      </c>
      <c r="F237" s="1">
        <v>0.04</v>
      </c>
      <c r="G237" s="1">
        <v>0.06</v>
      </c>
      <c r="H237" s="1">
        <v>0.09</v>
      </c>
      <c r="I237" s="1">
        <f>(H237*L237%)+H237</f>
        <v>0.09899999999999999</v>
      </c>
      <c r="J237" s="1">
        <v>0.1</v>
      </c>
      <c r="K237" s="1">
        <v>0.07</v>
      </c>
      <c r="L237" s="29">
        <v>10</v>
      </c>
      <c r="O237" t="str">
        <f>C237</f>
        <v>Escalope de veau, rôti de veau</v>
      </c>
      <c r="P237" s="1">
        <f>F237*P164</f>
        <v>10.120000000000001</v>
      </c>
      <c r="Q237" s="1">
        <f>G237*Q164</f>
        <v>49.739999999999995</v>
      </c>
      <c r="R237" s="1">
        <f>H237*R164</f>
        <v>4.32</v>
      </c>
      <c r="S237" s="1">
        <f>I237*S164</f>
        <v>1.287</v>
      </c>
      <c r="T237" s="1">
        <f>J237*T164</f>
        <v>2.9000000000000004</v>
      </c>
      <c r="U237" s="1">
        <f>K237*U164</f>
        <v>1.1900000000000002</v>
      </c>
      <c r="V237">
        <f>SUM(P237:U237)</f>
        <v>69.55700000000002</v>
      </c>
    </row>
    <row r="238" ht="15.75" customHeight="1">
      <c r="C238" t="str">
        <v>Steak haché de veau</v>
      </c>
      <c r="F238" s="1">
        <v>0.05</v>
      </c>
      <c r="G238" s="1">
        <v>0.07</v>
      </c>
      <c r="H238" s="1">
        <v>0.09</v>
      </c>
      <c r="I238" s="1">
        <f>(H238*L238%)+H238</f>
        <v>0.09899999999999999</v>
      </c>
      <c r="J238" s="1">
        <v>0.1</v>
      </c>
      <c r="K238" s="1">
        <v>0.07</v>
      </c>
      <c r="L238" s="29">
        <v>10</v>
      </c>
      <c r="O238" t="str">
        <f>C238</f>
        <v>Steak haché de veau</v>
      </c>
      <c r="P238" s="1">
        <f>F238*P164</f>
        <v>12.65</v>
      </c>
      <c r="Q238" s="1">
        <f>G238*Q164</f>
        <v>58.03000000000001</v>
      </c>
      <c r="R238" s="1">
        <f>H238*R164</f>
        <v>4.32</v>
      </c>
      <c r="S238" s="1">
        <f>I238*S164</f>
        <v>1.287</v>
      </c>
      <c r="T238" s="1">
        <f>J238*T164</f>
        <v>2.9000000000000004</v>
      </c>
      <c r="U238" s="1">
        <f>K238*U164</f>
        <v>1.1900000000000002</v>
      </c>
      <c r="V238">
        <f>SUM(P238:U238)</f>
        <v>80.37700000000001</v>
      </c>
    </row>
    <row r="239" ht="15.75" customHeight="1">
      <c r="C239" t="str">
        <v>Hamburger veau, Rissolette veau</v>
      </c>
      <c r="F239" s="1">
        <v>0.05</v>
      </c>
      <c r="G239" s="1">
        <v>0.07</v>
      </c>
      <c r="H239" s="1">
        <v>0.09</v>
      </c>
      <c r="I239" s="1">
        <f>(H239*L239%)+H239</f>
        <v>0.09899999999999999</v>
      </c>
      <c r="J239" s="1">
        <v>0.08</v>
      </c>
      <c r="K239" s="1">
        <v>0.06</v>
      </c>
      <c r="L239" s="29">
        <v>10</v>
      </c>
      <c r="O239" t="str">
        <f>C239</f>
        <v>Hamburger veau, Rissolette veau</v>
      </c>
      <c r="P239" s="1">
        <f>F239*P164</f>
        <v>12.65</v>
      </c>
      <c r="Q239" s="1">
        <f>G239*Q164</f>
        <v>58.03000000000001</v>
      </c>
      <c r="R239" s="1">
        <f>H239*R164</f>
        <v>4.32</v>
      </c>
      <c r="S239" s="1">
        <f>I239*S164</f>
        <v>1.287</v>
      </c>
      <c r="T239" s="1">
        <f>J239*T164</f>
        <v>2.32</v>
      </c>
      <c r="U239" s="1">
        <f>K239*U164</f>
        <v>1.02</v>
      </c>
      <c r="V239">
        <f>SUM(P239:U239)</f>
        <v>79.627</v>
      </c>
    </row>
    <row r="240" ht="15.75" customHeight="1">
      <c r="C240" t="str">
        <v>Paupiette de veau</v>
      </c>
      <c r="F240" s="1">
        <v>0.05</v>
      </c>
      <c r="G240" s="1">
        <v>0.07</v>
      </c>
      <c r="H240" s="1">
        <v>0.11</v>
      </c>
      <c r="I240" s="1">
        <f>(H240*L240%)+H240</f>
        <v>0.121</v>
      </c>
      <c r="J240" s="1">
        <v>0.1</v>
      </c>
      <c r="K240" s="1">
        <v>0.07</v>
      </c>
      <c r="L240" s="29">
        <v>10</v>
      </c>
      <c r="O240" t="str">
        <f>C240</f>
        <v>Paupiette de veau</v>
      </c>
      <c r="P240" s="1">
        <f>F240*P164</f>
        <v>12.65</v>
      </c>
      <c r="Q240" s="1">
        <f>G240*Q164</f>
        <v>58.03000000000001</v>
      </c>
      <c r="R240" s="1">
        <f>H240*R164</f>
        <v>5.28</v>
      </c>
      <c r="S240" s="1">
        <f>I240*S164</f>
        <v>1.573</v>
      </c>
      <c r="T240" s="1">
        <f>J240*T164</f>
        <v>2.9000000000000004</v>
      </c>
      <c r="U240" s="1">
        <f>K240*U164</f>
        <v>1.1900000000000002</v>
      </c>
      <c r="V240">
        <f>SUM(P240:U240)</f>
        <v>81.623</v>
      </c>
    </row>
    <row r="241" ht="15" customHeight="1">
      <c r="C241" t="str">
        <v>AGNEAU-MOUTON</v>
      </c>
      <c r="P241" t="str">
        <f>C241</f>
        <v>AGNEAU-MOUTON</v>
      </c>
    </row>
    <row r="242" ht="15" customHeight="1"/>
    <row r="243" ht="15.75" customHeight="1">
      <c r="C243" t="str">
        <v>Gigot</v>
      </c>
      <c r="F243" s="1">
        <v>0.04</v>
      </c>
      <c r="G243" s="1">
        <v>0.06</v>
      </c>
      <c r="H243" s="1">
        <v>0.09</v>
      </c>
      <c r="I243" s="1">
        <f>(H243*L243%)+H243</f>
        <v>0.09899999999999999</v>
      </c>
      <c r="J243" s="1">
        <v>0.08</v>
      </c>
      <c r="K243" s="1">
        <v>0.06</v>
      </c>
      <c r="L243" s="29">
        <v>10</v>
      </c>
      <c r="O243" t="str">
        <f>C243</f>
        <v>Gigot</v>
      </c>
      <c r="P243" s="1">
        <f>F243*P164</f>
        <v>10.120000000000001</v>
      </c>
      <c r="Q243" s="1">
        <f>G243*Q164</f>
        <v>49.739999999999995</v>
      </c>
      <c r="R243" s="1">
        <f>H243*R164</f>
        <v>4.32</v>
      </c>
      <c r="S243" s="1">
        <f>I243*S164</f>
        <v>1.287</v>
      </c>
      <c r="T243" s="1">
        <f>J243*T164</f>
        <v>2.32</v>
      </c>
      <c r="U243" s="1">
        <f>K243*U164</f>
        <v>1.02</v>
      </c>
      <c r="V243">
        <f>SUM(P243:U243)</f>
        <v>68.807</v>
      </c>
    </row>
    <row r="244" ht="15.75" customHeight="1">
      <c r="C244" t="str">
        <v>Sauté (sans os)</v>
      </c>
      <c r="F244" s="1">
        <v>0.05</v>
      </c>
      <c r="G244" s="1">
        <v>0.07</v>
      </c>
      <c r="H244" s="1">
        <v>0.11</v>
      </c>
      <c r="I244" s="1">
        <f>(H244*L244%)+H244</f>
        <v>0.121</v>
      </c>
      <c r="J244" s="1">
        <v>0.1</v>
      </c>
      <c r="K244" s="1">
        <v>0.07</v>
      </c>
      <c r="L244" s="29">
        <v>10</v>
      </c>
      <c r="O244" t="str">
        <f>C244</f>
        <v>Sauté (sans os)</v>
      </c>
      <c r="P244" s="1">
        <f>F244*P164</f>
        <v>12.65</v>
      </c>
      <c r="Q244" s="1">
        <f>G244*Q164</f>
        <v>58.03000000000001</v>
      </c>
      <c r="R244" s="1">
        <f>H244*R164</f>
        <v>5.28</v>
      </c>
      <c r="S244" s="1">
        <f>I244*S164</f>
        <v>1.573</v>
      </c>
      <c r="T244" s="1">
        <f>J244*T164</f>
        <v>2.9000000000000004</v>
      </c>
      <c r="U244" s="1">
        <f>K244*U164</f>
        <v>1.1900000000000002</v>
      </c>
      <c r="V244">
        <f>SUM(P244:U244)</f>
        <v>81.623</v>
      </c>
    </row>
    <row r="245" ht="15.75" customHeight="1">
      <c r="C245" t="str">
        <v>Côte d'agneau avec os</v>
      </c>
      <c r="F245" s="1">
        <v>0</v>
      </c>
      <c r="G245" s="1">
        <v>0.08</v>
      </c>
      <c r="H245" s="1">
        <v>0.11</v>
      </c>
      <c r="I245" s="1">
        <f>(H245*L245%)+H245</f>
        <v>0.121</v>
      </c>
      <c r="J245" s="1">
        <v>0.1</v>
      </c>
      <c r="K245" s="1">
        <v>0.07</v>
      </c>
      <c r="L245" s="29">
        <v>10</v>
      </c>
      <c r="O245" t="str">
        <f>C245</f>
        <v>Côte d'agneau avec os</v>
      </c>
      <c r="P245" s="1">
        <f>F245*P164</f>
        <v>0</v>
      </c>
      <c r="Q245" s="1">
        <f>G245*Q164</f>
        <v>66.32000000000001</v>
      </c>
      <c r="R245" s="1">
        <f>H245*R164</f>
        <v>5.28</v>
      </c>
      <c r="S245" s="1">
        <f>I245*S164</f>
        <v>1.573</v>
      </c>
      <c r="T245" s="1">
        <f>J245*T164</f>
        <v>2.9000000000000004</v>
      </c>
      <c r="U245" s="1">
        <f>K245*U164</f>
        <v>1.1900000000000002</v>
      </c>
      <c r="V245">
        <f>SUM(P245:U245)</f>
        <v>77.263</v>
      </c>
    </row>
    <row r="246" ht="15.75" customHeight="1">
      <c r="C246" t="str">
        <v>Boulettes d'agneau-mouton de 30g pièce crues (à l'unité )</v>
      </c>
      <c r="F246" s="1">
        <v>2</v>
      </c>
      <c r="G246" s="1">
        <v>3</v>
      </c>
      <c r="H246" s="1">
        <v>4.5</v>
      </c>
      <c r="I246" s="1">
        <f>(H246*L246%)+H246</f>
        <v>4.95</v>
      </c>
      <c r="J246" s="1">
        <v>3</v>
      </c>
      <c r="K246" s="1">
        <v>2</v>
      </c>
      <c r="L246" s="29">
        <v>10</v>
      </c>
      <c r="O246" t="str">
        <f>C246</f>
        <v>Boulettes d'agneau-mouton de 30g pièce crues (à l'unité )</v>
      </c>
      <c r="P246" s="21">
        <f>F246*P164</f>
        <v>506</v>
      </c>
      <c r="Q246" s="21">
        <f>G246*Q164</f>
        <v>2487</v>
      </c>
      <c r="R246" s="21">
        <f>H246*R164</f>
        <v>216</v>
      </c>
      <c r="S246" s="21">
        <f>I246*S164</f>
        <v>64.35000000000001</v>
      </c>
      <c r="T246" s="21">
        <f>J246*T164</f>
        <v>87</v>
      </c>
      <c r="U246" s="21">
        <f>K246*U164</f>
        <v>34</v>
      </c>
      <c r="V246">
        <f>SUM(P246:U246)</f>
        <v>3394.35</v>
      </c>
    </row>
    <row r="247" ht="15.75" customHeight="1">
      <c r="C247" t="str">
        <v>Boulettes d'agneau-mouton de 30g pièce crues (au Kg )</v>
      </c>
      <c r="F247" s="1">
        <v>0.06</v>
      </c>
      <c r="G247" s="1">
        <v>0.09</v>
      </c>
      <c r="H247" s="1">
        <v>0.135</v>
      </c>
      <c r="I247" s="1">
        <f>(H247*L247%)+H247</f>
        <v>0.14850000000000002</v>
      </c>
      <c r="J247" s="1">
        <v>0.09</v>
      </c>
      <c r="K247" s="1">
        <v>0.06</v>
      </c>
      <c r="L247" s="29">
        <v>10</v>
      </c>
      <c r="O247" t="str">
        <f>C247</f>
        <v>Boulettes d'agneau-mouton de 30g pièce crues (au Kg )</v>
      </c>
      <c r="P247" s="1">
        <f>F247*P164</f>
        <v>15.18</v>
      </c>
      <c r="Q247" s="1">
        <f>G247*Q164</f>
        <v>74.61</v>
      </c>
      <c r="R247" s="1">
        <f>H247*R164</f>
        <v>6.48</v>
      </c>
      <c r="S247" s="1">
        <f>I247*S164</f>
        <v>1.9305000000000003</v>
      </c>
      <c r="T247" s="1">
        <f>J247*T164</f>
        <v>2.61</v>
      </c>
      <c r="U247" s="1">
        <f>K247*U164</f>
        <v>1.02</v>
      </c>
      <c r="V247">
        <f>SUM(P247:U247)</f>
        <v>101.83049999999999</v>
      </c>
    </row>
    <row r="248" ht="15.75" customHeight="1">
      <c r="C248" t="str">
        <v>Merguez de 50 g pièce crues (à l'unité)</v>
      </c>
      <c r="F248" s="1">
        <v>1</v>
      </c>
      <c r="G248" s="1">
        <v>2</v>
      </c>
      <c r="H248" s="1">
        <v>2.5</v>
      </c>
      <c r="I248" s="1">
        <f>(H248*L248%)+H248</f>
        <v>2.75</v>
      </c>
      <c r="J248" s="1">
        <v>2</v>
      </c>
      <c r="K248" s="1">
        <v>1.5</v>
      </c>
      <c r="L248" s="29">
        <v>10</v>
      </c>
      <c r="O248" t="str">
        <f>C248</f>
        <v>Merguez de 50 g pièce crues (à l'unité)</v>
      </c>
      <c r="P248" s="21">
        <f>F248*P164</f>
        <v>253</v>
      </c>
      <c r="Q248" s="21">
        <f>G248*Q164</f>
        <v>1658</v>
      </c>
      <c r="R248" s="21">
        <f>H248*R164</f>
        <v>120</v>
      </c>
      <c r="S248" s="21">
        <f>I248*S164</f>
        <v>35.75</v>
      </c>
      <c r="T248" s="21">
        <f>J248*T164</f>
        <v>58</v>
      </c>
      <c r="U248" s="21">
        <f>K248*U164</f>
        <v>25.5</v>
      </c>
      <c r="V248">
        <f>SUM(P248:U248)</f>
        <v>2150.25</v>
      </c>
    </row>
    <row r="249" ht="15.75" customHeight="1">
      <c r="C249" t="str">
        <v>Merguez de 50 g pièce crues (au Kg)</v>
      </c>
      <c r="F249" s="1">
        <v>0.05</v>
      </c>
      <c r="G249" s="1">
        <v>0.1</v>
      </c>
      <c r="H249" s="1">
        <v>0.125</v>
      </c>
      <c r="I249" s="1">
        <f>(H249*L249%)+H249</f>
        <v>0.1375</v>
      </c>
      <c r="J249" s="1">
        <v>0.1</v>
      </c>
      <c r="K249" s="1">
        <v>0.75</v>
      </c>
      <c r="L249" s="29">
        <v>10</v>
      </c>
      <c r="O249" t="str">
        <f>C249</f>
        <v>Merguez de 50 g pièce crues (au Kg)</v>
      </c>
      <c r="P249" s="1">
        <f>F249*P164</f>
        <v>12.65</v>
      </c>
      <c r="Q249" s="1">
        <f>G249*Q164</f>
        <v>82.9</v>
      </c>
      <c r="R249" s="1">
        <f>H249*R164</f>
        <v>6</v>
      </c>
      <c r="S249" s="1">
        <f>I249*S164</f>
        <v>1.7875</v>
      </c>
      <c r="T249" s="1">
        <f>J249*T164</f>
        <v>2.9000000000000004</v>
      </c>
      <c r="U249" s="1">
        <f>K249*U164</f>
        <v>12.75</v>
      </c>
      <c r="V249">
        <f>SUM(P249:U249)</f>
        <v>118.98750000000001</v>
      </c>
    </row>
    <row r="250" ht="15" customHeight="1">
      <c r="C250" t="str">
        <v>PORC</v>
      </c>
      <c r="P250" t="str">
        <f>C250</f>
        <v>PORC</v>
      </c>
    </row>
    <row r="251" ht="15" customHeight="1"/>
    <row r="252" ht="15.75" customHeight="1">
      <c r="C252" t="str">
        <v>Rôti de porc, grillade (sans os)</v>
      </c>
      <c r="F252" s="1">
        <v>0.04</v>
      </c>
      <c r="G252" s="1">
        <v>0.06</v>
      </c>
      <c r="H252" s="1">
        <v>0.09</v>
      </c>
      <c r="I252" s="1">
        <f>(H252*L252%)+H252</f>
        <v>0.09899999999999999</v>
      </c>
      <c r="J252" s="1">
        <v>0.1</v>
      </c>
      <c r="K252" s="1">
        <v>0.07</v>
      </c>
      <c r="L252" s="29">
        <v>10</v>
      </c>
      <c r="O252" t="str">
        <f>C252</f>
        <v>Rôti de porc, grillade (sans os)</v>
      </c>
      <c r="P252" s="1">
        <f>F252*P164</f>
        <v>10.120000000000001</v>
      </c>
      <c r="Q252" s="1">
        <f>G252*Q164</f>
        <v>49.739999999999995</v>
      </c>
      <c r="R252" s="1">
        <f>H252*R164</f>
        <v>4.32</v>
      </c>
      <c r="S252" s="1">
        <f>I252*S164</f>
        <v>1.287</v>
      </c>
      <c r="T252" s="1">
        <f>J252*T164</f>
        <v>2.9000000000000004</v>
      </c>
      <c r="U252" s="1">
        <f>K252*U164</f>
        <v>1.1900000000000002</v>
      </c>
      <c r="V252">
        <f>SUM(P252:U252)</f>
        <v>69.55700000000002</v>
      </c>
    </row>
    <row r="253" ht="15.75" customHeight="1">
      <c r="C253" t="str">
        <v>Sauté (sans os)</v>
      </c>
      <c r="F253" s="1">
        <v>0.05</v>
      </c>
      <c r="G253" s="1">
        <v>0.07</v>
      </c>
      <c r="H253" s="1">
        <v>0.11</v>
      </c>
      <c r="I253" s="1">
        <f>(H253*L253%)+H253</f>
        <v>0.121</v>
      </c>
      <c r="J253" s="1">
        <v>0.1</v>
      </c>
      <c r="K253" s="1">
        <v>0.07</v>
      </c>
      <c r="L253" s="29">
        <v>10</v>
      </c>
      <c r="O253" t="str">
        <f>C253</f>
        <v>Sauté (sans os)</v>
      </c>
      <c r="P253" s="1">
        <f>F253*P164</f>
        <v>12.65</v>
      </c>
      <c r="Q253" s="1">
        <f>G253*Q164</f>
        <v>58.03000000000001</v>
      </c>
      <c r="R253" s="1">
        <f>H253*R164</f>
        <v>5.28</v>
      </c>
      <c r="S253" s="1">
        <f>I253*S164</f>
        <v>1.573</v>
      </c>
      <c r="T253" s="1">
        <f>J253*T164</f>
        <v>2.9000000000000004</v>
      </c>
      <c r="U253" s="1">
        <f>K253*U164</f>
        <v>1.1900000000000002</v>
      </c>
      <c r="V253">
        <f>SUM(P253:U253)</f>
        <v>81.623</v>
      </c>
    </row>
    <row r="254" ht="15.75" customHeight="1">
      <c r="C254" t="str">
        <v>Côte de porc</v>
      </c>
      <c r="F254" s="1">
        <v>0</v>
      </c>
      <c r="G254" s="1">
        <v>0.08</v>
      </c>
      <c r="H254" s="1">
        <v>0.11</v>
      </c>
      <c r="I254" s="1">
        <f>(H254*L254%)+H254</f>
        <v>0.121</v>
      </c>
      <c r="J254" s="1">
        <v>0.1</v>
      </c>
      <c r="K254" s="1">
        <v>0.07</v>
      </c>
      <c r="L254" s="29">
        <v>10</v>
      </c>
      <c r="O254" t="str">
        <f>C254</f>
        <v>Côte de porc</v>
      </c>
      <c r="P254" s="1">
        <f>F254*P164</f>
        <v>0</v>
      </c>
      <c r="Q254" s="1">
        <f>G254*Q164</f>
        <v>66.32000000000001</v>
      </c>
      <c r="R254" s="1">
        <f>H254*R164</f>
        <v>5.28</v>
      </c>
      <c r="S254" s="1">
        <f>I254*S164</f>
        <v>1.573</v>
      </c>
      <c r="T254" s="1">
        <f>J254*T164</f>
        <v>2.9000000000000004</v>
      </c>
      <c r="U254" s="1">
        <f>K254*U164</f>
        <v>1.1900000000000002</v>
      </c>
      <c r="V254">
        <f>SUM(P254:U254)</f>
        <v>77.263</v>
      </c>
    </row>
    <row r="255" ht="15.75" customHeight="1">
      <c r="C255" t="str">
        <v>Jambon DD, palette de porc</v>
      </c>
      <c r="F255" s="1">
        <v>0.04</v>
      </c>
      <c r="G255" s="1">
        <v>0.06</v>
      </c>
      <c r="H255" s="1">
        <v>0.09</v>
      </c>
      <c r="I255" s="1">
        <f>(H255*L255%)+H255</f>
        <v>0.09899999999999999</v>
      </c>
      <c r="J255" s="1">
        <v>0.08</v>
      </c>
      <c r="K255" s="1">
        <v>0.07</v>
      </c>
      <c r="L255" s="29">
        <v>10</v>
      </c>
      <c r="O255" t="str">
        <f>C255</f>
        <v>Jambon DD, palette de porc</v>
      </c>
      <c r="P255" s="1">
        <f>F255*P164</f>
        <v>10.120000000000001</v>
      </c>
      <c r="Q255" s="1">
        <f>G255*Q164</f>
        <v>49.739999999999995</v>
      </c>
      <c r="R255" s="1">
        <f>H255*R164</f>
        <v>4.32</v>
      </c>
      <c r="S255" s="1">
        <f>I255*S164</f>
        <v>1.287</v>
      </c>
      <c r="T255" s="1">
        <f>J255*T164</f>
        <v>2.32</v>
      </c>
      <c r="U255" s="1">
        <f>K255*U164</f>
        <v>1.1900000000000002</v>
      </c>
      <c r="V255">
        <f>SUM(P255:U255)</f>
        <v>68.977</v>
      </c>
    </row>
    <row r="256" ht="15.75" customHeight="1">
      <c r="C256" t="str">
        <v>Andouillettes</v>
      </c>
      <c r="F256" s="1">
        <v>0.05</v>
      </c>
      <c r="G256" s="1">
        <v>0.07</v>
      </c>
      <c r="H256" s="1">
        <v>0.11</v>
      </c>
      <c r="I256" s="1">
        <f>(H256*L256%)+H256</f>
        <v>0.121</v>
      </c>
      <c r="J256" s="1">
        <v>0.1</v>
      </c>
      <c r="K256" s="1">
        <v>0.07</v>
      </c>
      <c r="L256" s="29">
        <v>10</v>
      </c>
      <c r="O256" t="str">
        <f>C256</f>
        <v>Andouillettes</v>
      </c>
      <c r="P256" s="1">
        <f>F256*P164</f>
        <v>12.65</v>
      </c>
      <c r="Q256" s="1">
        <f>G256*Q164</f>
        <v>58.03000000000001</v>
      </c>
      <c r="R256" s="1">
        <f>H256*R164</f>
        <v>5.28</v>
      </c>
      <c r="S256" s="1">
        <f>I256*S164</f>
        <v>1.573</v>
      </c>
      <c r="T256" s="1">
        <f>J256*T164</f>
        <v>2.9000000000000004</v>
      </c>
      <c r="U256" s="1">
        <f>K256*U164</f>
        <v>1.1900000000000002</v>
      </c>
      <c r="V256">
        <f>SUM(P256:U256)</f>
        <v>81.623</v>
      </c>
    </row>
    <row r="257" ht="15.75" customHeight="1">
      <c r="C257" t="str">
        <v>Saucisse chipolatas de 50 g pièce crue ( à l'unité)</v>
      </c>
      <c r="F257" s="1">
        <v>1</v>
      </c>
      <c r="G257" s="1">
        <v>2</v>
      </c>
      <c r="H257" s="1">
        <v>2.5</v>
      </c>
      <c r="I257" s="1">
        <f>(H257*L257%)+H257</f>
        <v>2.75</v>
      </c>
      <c r="J257" s="1">
        <v>2</v>
      </c>
      <c r="K257" s="1">
        <v>1.5</v>
      </c>
      <c r="L257" s="29">
        <v>10</v>
      </c>
      <c r="O257" t="str">
        <f>C257</f>
        <v>Saucisse chipolatas de 50 g pièce crue ( à l'unité)</v>
      </c>
      <c r="P257" s="21">
        <f>F257*P164</f>
        <v>253</v>
      </c>
      <c r="Q257" s="21">
        <f>G257*Q164</f>
        <v>1658</v>
      </c>
      <c r="R257" s="21">
        <f>H257*R164</f>
        <v>120</v>
      </c>
      <c r="S257" s="21">
        <f>I257*S164</f>
        <v>35.75</v>
      </c>
      <c r="T257" s="21">
        <f>J257*T164</f>
        <v>58</v>
      </c>
      <c r="U257" s="21">
        <f>K257*U164</f>
        <v>25.5</v>
      </c>
      <c r="V257">
        <f>SUM(P257:U257)</f>
        <v>2150.25</v>
      </c>
    </row>
    <row r="258" ht="15.75" customHeight="1">
      <c r="C258" t="str">
        <v>Saucisse chipolatas de 50 g pièce crue ( au Kg)</v>
      </c>
      <c r="F258" s="1">
        <v>0.05</v>
      </c>
      <c r="G258" s="1">
        <v>0.1</v>
      </c>
      <c r="H258" s="1">
        <v>0.125</v>
      </c>
      <c r="I258" s="1">
        <f>(H258*L258%)+H258</f>
        <v>0.1375</v>
      </c>
      <c r="J258" s="1">
        <v>0.1</v>
      </c>
      <c r="K258" s="1">
        <v>0.75</v>
      </c>
      <c r="L258" s="29">
        <v>10</v>
      </c>
      <c r="O258" t="str">
        <f>C258</f>
        <v>Saucisse chipolatas de 50 g pièce crue ( au Kg)</v>
      </c>
      <c r="P258" s="21">
        <f>F258*P164</f>
        <v>12.65</v>
      </c>
      <c r="Q258" s="21">
        <f>G258*Q164</f>
        <v>82.9</v>
      </c>
      <c r="R258" s="21">
        <f>H258*R164</f>
        <v>6</v>
      </c>
      <c r="S258" s="21">
        <f>I258*S164</f>
        <v>1.7875</v>
      </c>
      <c r="T258" s="21">
        <f>J258*T164</f>
        <v>2.9000000000000004</v>
      </c>
      <c r="U258" s="21">
        <f>K258*U164</f>
        <v>12.75</v>
      </c>
      <c r="V258">
        <f>SUM(P258:U258)</f>
        <v>118.98750000000001</v>
      </c>
    </row>
    <row r="259" ht="15.75" customHeight="1">
      <c r="C259" t="str">
        <v>Saucisse de Francfort Strasbourg de 50 g pièce crue (à l'unité)</v>
      </c>
      <c r="F259" s="1">
        <v>1</v>
      </c>
      <c r="G259" s="1">
        <v>2</v>
      </c>
      <c r="H259" s="1">
        <v>2.5</v>
      </c>
      <c r="I259" s="1">
        <f>(H259*L259%)+H259</f>
        <v>2.75</v>
      </c>
      <c r="J259" s="1">
        <v>2</v>
      </c>
      <c r="K259" s="1">
        <v>1.5</v>
      </c>
      <c r="L259" s="29">
        <v>10</v>
      </c>
      <c r="O259" t="str">
        <f>C259</f>
        <v>Saucisse de Francfort Strasbourg de 50 g pièce crue (à l'unité)</v>
      </c>
      <c r="P259" s="21">
        <f>F259*P164</f>
        <v>253</v>
      </c>
      <c r="Q259" s="21">
        <f>G259*Q164</f>
        <v>1658</v>
      </c>
      <c r="R259" s="21">
        <f>H259*R164</f>
        <v>120</v>
      </c>
      <c r="S259" s="21">
        <f>I259*S164</f>
        <v>35.75</v>
      </c>
      <c r="T259" s="21">
        <f>J259*T164</f>
        <v>58</v>
      </c>
      <c r="U259" s="21">
        <f>K259*U164</f>
        <v>25.5</v>
      </c>
      <c r="V259">
        <f>SUM(P259:U259)</f>
        <v>2150.25</v>
      </c>
    </row>
    <row r="260" ht="15.75" customHeight="1">
      <c r="C260" t="str">
        <v>Saucisse de Francfort Strasbourg de 50 g pièce crue (à l'unité)</v>
      </c>
      <c r="F260" s="1">
        <v>0.05</v>
      </c>
      <c r="G260" s="1">
        <v>0.1</v>
      </c>
      <c r="H260" s="1">
        <v>0.125</v>
      </c>
      <c r="I260" s="1">
        <f>(H260*L260%)+H260</f>
        <v>0.1375</v>
      </c>
      <c r="J260" s="1">
        <v>0.1</v>
      </c>
      <c r="K260" s="1">
        <v>0.75</v>
      </c>
      <c r="L260" s="29">
        <v>10</v>
      </c>
      <c r="O260" t="str">
        <f>C260</f>
        <v>Saucisse de Francfort Strasbourg de 50 g pièce crue (à l'unité)</v>
      </c>
      <c r="P260" s="21">
        <f>F260*P164</f>
        <v>12.65</v>
      </c>
      <c r="Q260" s="21">
        <f>G260*Q164</f>
        <v>82.9</v>
      </c>
      <c r="R260" s="21">
        <f>H260*R164</f>
        <v>6</v>
      </c>
      <c r="S260" s="21">
        <f>I260*S164</f>
        <v>1.7875</v>
      </c>
      <c r="T260" s="21">
        <f>J260*T164</f>
        <v>2.9000000000000004</v>
      </c>
      <c r="U260" s="21">
        <f>K260*U164</f>
        <v>12.75</v>
      </c>
      <c r="V260">
        <f>SUM(P260:U260)</f>
        <v>118.98750000000001</v>
      </c>
    </row>
    <row r="261" ht="15.75" customHeight="1">
      <c r="C261" t="str">
        <v>Saucisse Toulouse, Montbéliard, Morteau</v>
      </c>
      <c r="F261" s="1">
        <v>0.05</v>
      </c>
      <c r="G261" s="1">
        <v>0.07</v>
      </c>
      <c r="H261" s="1">
        <v>0.11</v>
      </c>
      <c r="I261" s="1">
        <f>(H261*L261%)+H261</f>
        <v>0.121</v>
      </c>
      <c r="J261" s="1">
        <v>0.1</v>
      </c>
      <c r="K261" s="1">
        <v>0.07</v>
      </c>
      <c r="L261" s="29">
        <v>10</v>
      </c>
      <c r="O261" t="str">
        <f>C261</f>
        <v>Saucisse Toulouse, Montbéliard, Morteau</v>
      </c>
      <c r="P261" s="1">
        <f>F261*P164</f>
        <v>12.65</v>
      </c>
      <c r="Q261" s="1">
        <f>G261*Q164</f>
        <v>58.03000000000001</v>
      </c>
      <c r="R261" s="1">
        <f>H261*R164</f>
        <v>5.28</v>
      </c>
      <c r="S261" s="1">
        <f>I261*S164</f>
        <v>1.573</v>
      </c>
      <c r="T261" s="1">
        <f>J261*T164</f>
        <v>2.9000000000000004</v>
      </c>
      <c r="U261" s="1">
        <f>K261*U164</f>
        <v>1.1900000000000002</v>
      </c>
      <c r="V261">
        <f>SUM(P261:U261)</f>
        <v>81.623</v>
      </c>
    </row>
    <row r="262" ht="15" customHeight="1">
      <c r="C262" t="str">
        <v>VOLAILLE-LAPIN</v>
      </c>
      <c r="P262" t="str">
        <f>C262</f>
        <v>VOLAILLE-LAPIN</v>
      </c>
    </row>
    <row r="263" ht="15" customHeight="1"/>
    <row r="264" ht="15.75" customHeight="1" xml:space="preserve">
      <c r="C264" t="str" xml:space="preserve">
        <v xml:space="preserve">Rôti de volaille, escalope de volaille, blanc de_x000d_
poulet</v>
      </c>
      <c r="F264" s="1">
        <v>0.04</v>
      </c>
      <c r="G264" s="1">
        <v>0.06</v>
      </c>
      <c r="H264" s="1">
        <v>0.09</v>
      </c>
      <c r="I264" s="1">
        <f>(H264*L264%)+H264</f>
        <v>0.09899999999999999</v>
      </c>
      <c r="J264" s="1">
        <v>0.08</v>
      </c>
      <c r="K264" s="1">
        <v>0.06</v>
      </c>
      <c r="L264" s="29">
        <v>10</v>
      </c>
      <c r="O264" t="str" xml:space="preserve">
        <f>C264</f>
        <v xml:space="preserve">Rôti de volaille, escalope de volaille, blanc de_x000d_
poulet</v>
      </c>
      <c r="P264" s="1">
        <f>F264*P164</f>
        <v>10.120000000000001</v>
      </c>
      <c r="Q264" s="1">
        <f>G264*Q164</f>
        <v>49.739999999999995</v>
      </c>
      <c r="R264" s="1">
        <f>H264*R164</f>
        <v>4.32</v>
      </c>
      <c r="S264" s="1">
        <f>I264*S164</f>
        <v>1.287</v>
      </c>
      <c r="T264" s="1">
        <f>J264*T164</f>
        <v>2.32</v>
      </c>
      <c r="U264" s="1">
        <f>K264*U164</f>
        <v>1.02</v>
      </c>
      <c r="V264">
        <f>SUM(P264:U264)</f>
        <v>68.807</v>
      </c>
    </row>
    <row r="265" ht="15.75" customHeight="1">
      <c r="C265" t="str">
        <v>Sauté</v>
      </c>
      <c r="F265" s="1">
        <v>0.05</v>
      </c>
      <c r="G265" s="1">
        <v>0.07</v>
      </c>
      <c r="H265" s="1">
        <v>0.11</v>
      </c>
      <c r="I265" s="1">
        <f>(H265*L265%)+H265</f>
        <v>0.121</v>
      </c>
      <c r="J265" s="1">
        <v>0.1</v>
      </c>
      <c r="K265" s="1">
        <v>0.07</v>
      </c>
      <c r="L265" s="29">
        <v>10</v>
      </c>
      <c r="O265" t="str">
        <f>C265</f>
        <v>Sauté</v>
      </c>
      <c r="P265" s="1">
        <f>F265*P164</f>
        <v>12.65</v>
      </c>
      <c r="Q265" s="1">
        <f>G265*Q164</f>
        <v>58.03000000000001</v>
      </c>
      <c r="R265" s="1">
        <f>H265*R164</f>
        <v>5.28</v>
      </c>
      <c r="S265" s="1">
        <f>I265*S164</f>
        <v>1.573</v>
      </c>
      <c r="T265" s="1">
        <f>J265*T164</f>
        <v>2.9000000000000004</v>
      </c>
      <c r="U265" s="1">
        <f>K265*U164</f>
        <v>1.1900000000000002</v>
      </c>
      <c r="V265">
        <f>SUM(P265:U265)</f>
        <v>81.623</v>
      </c>
    </row>
    <row r="266" ht="15.75" customHeight="1">
      <c r="C266" t="str">
        <v>Jambon de volaille</v>
      </c>
      <c r="F266" s="1">
        <v>0.04</v>
      </c>
      <c r="G266" s="1">
        <v>0.06</v>
      </c>
      <c r="H266" s="1">
        <v>0.09</v>
      </c>
      <c r="I266" s="1">
        <f>(H266*L266%)+H266</f>
        <v>0.09899999999999999</v>
      </c>
      <c r="J266" s="1">
        <v>0.08</v>
      </c>
      <c r="K266" s="1">
        <v>0.06</v>
      </c>
      <c r="L266" s="29">
        <v>10</v>
      </c>
      <c r="O266" t="str">
        <f>C266</f>
        <v>Jambon de volaille</v>
      </c>
      <c r="P266" s="1">
        <f>F266*P164</f>
        <v>10.120000000000001</v>
      </c>
      <c r="Q266" s="1">
        <f>G266*Q164</f>
        <v>49.739999999999995</v>
      </c>
      <c r="R266" s="1">
        <f>H266*R164</f>
        <v>4.32</v>
      </c>
      <c r="S266" s="1">
        <f>I266*S164</f>
        <v>1.287</v>
      </c>
      <c r="T266" s="1">
        <f>J266*T164</f>
        <v>2.32</v>
      </c>
      <c r="U266" s="1">
        <f>K266*U164</f>
        <v>1.02</v>
      </c>
      <c r="V266">
        <f>SUM(P266:U266)</f>
        <v>68.807</v>
      </c>
    </row>
    <row r="267" ht="15.75" customHeight="1">
      <c r="C267" t="str">
        <v>Cordon bleu</v>
      </c>
      <c r="F267" s="1">
        <v>0.05</v>
      </c>
      <c r="G267" s="1">
        <v>0.07</v>
      </c>
      <c r="H267" s="1">
        <v>0.11</v>
      </c>
      <c r="I267" s="1">
        <f>(H267*L267%)+H267</f>
        <v>0.121</v>
      </c>
      <c r="J267" s="1">
        <v>0.1</v>
      </c>
      <c r="K267" s="1">
        <v>0.07</v>
      </c>
      <c r="L267" s="29">
        <v>10</v>
      </c>
      <c r="O267" t="str">
        <f>C267</f>
        <v>Cordon bleu</v>
      </c>
      <c r="P267" s="1">
        <f>F267*P164</f>
        <v>12.65</v>
      </c>
      <c r="Q267" s="1">
        <f>G267*Q164</f>
        <v>58.03000000000001</v>
      </c>
      <c r="R267" s="1">
        <f>H267*R164</f>
        <v>5.28</v>
      </c>
      <c r="S267" s="1">
        <f>I267*S164</f>
        <v>1.573</v>
      </c>
      <c r="T267" s="1">
        <f>J267*T164</f>
        <v>2.9000000000000004</v>
      </c>
      <c r="U267" s="1">
        <f>K267*U164</f>
        <v>1.1900000000000002</v>
      </c>
      <c r="V267">
        <f>SUM(P267:U267)</f>
        <v>81.623</v>
      </c>
    </row>
    <row r="268" ht="15.75" customHeight="1">
      <c r="C268" t="str">
        <v>Cuisse de poulet, de pintade, de canard</v>
      </c>
      <c r="F268" s="1">
        <v>0.1</v>
      </c>
      <c r="G268" s="1">
        <v>0.14</v>
      </c>
      <c r="H268" s="1">
        <v>0.16</v>
      </c>
      <c r="I268" s="1">
        <f>(H268*L268%)+H268</f>
        <v>0.176</v>
      </c>
      <c r="J268" s="1">
        <v>0.14</v>
      </c>
      <c r="K268" s="1">
        <v>0.1</v>
      </c>
      <c r="L268" s="29">
        <v>10</v>
      </c>
      <c r="O268" t="str">
        <f>C268</f>
        <v>Cuisse de poulet, de pintade, de canard</v>
      </c>
      <c r="P268" s="1">
        <f>F268*P164</f>
        <v>25.3</v>
      </c>
      <c r="Q268" s="1">
        <f>G268*Q164</f>
        <v>116.06000000000002</v>
      </c>
      <c r="R268" s="1">
        <f>H268*R164</f>
        <v>7.68</v>
      </c>
      <c r="S268" s="1">
        <f>I268*S164</f>
        <v>2.288</v>
      </c>
      <c r="T268" s="1">
        <f>J268*T164</f>
        <v>4.0600000000000005</v>
      </c>
      <c r="U268" s="1">
        <f>K268*U164</f>
        <v>1.7000000000000002</v>
      </c>
      <c r="V268">
        <f>SUM(P268:U268)</f>
        <v>157.08800000000002</v>
      </c>
    </row>
    <row r="269" ht="15.75" customHeight="1">
      <c r="C269" t="str">
        <v>Brochette</v>
      </c>
      <c r="F269" s="1">
        <v>0.05</v>
      </c>
      <c r="G269" s="1">
        <v>0.07</v>
      </c>
      <c r="H269" s="1">
        <v>0.11</v>
      </c>
      <c r="I269" s="1">
        <f>(H269*L269%)+H269</f>
        <v>0.121</v>
      </c>
      <c r="J269" s="1">
        <v>0.1</v>
      </c>
      <c r="K269" s="1">
        <v>0.07</v>
      </c>
      <c r="L269" s="29">
        <v>10</v>
      </c>
      <c r="O269" t="str">
        <f>C269</f>
        <v>Brochette</v>
      </c>
      <c r="P269" s="1">
        <f>F269*P164</f>
        <v>12.65</v>
      </c>
      <c r="Q269" s="1">
        <f>G269*Q164</f>
        <v>58.03000000000001</v>
      </c>
      <c r="R269" s="1">
        <f>H269*R164</f>
        <v>5.28</v>
      </c>
      <c r="S269" s="1">
        <f>I269*S164</f>
        <v>1.573</v>
      </c>
      <c r="T269" s="1">
        <f>J269*T164</f>
        <v>2.9000000000000004</v>
      </c>
      <c r="U269" s="1">
        <f>K269*U164</f>
        <v>1.1900000000000002</v>
      </c>
      <c r="V269">
        <f>SUM(P269:U269)</f>
        <v>81.623</v>
      </c>
    </row>
    <row r="270" ht="15.75" customHeight="1">
      <c r="C270" t="str">
        <v>Paupiette de volaille</v>
      </c>
      <c r="F270" s="1">
        <v>0.05</v>
      </c>
      <c r="G270" s="1">
        <v>0.07</v>
      </c>
      <c r="H270" s="1">
        <v>0.11</v>
      </c>
      <c r="I270" s="1">
        <f>(H270*L270%)+H270</f>
        <v>0.121</v>
      </c>
      <c r="J270" s="1">
        <v>0.1</v>
      </c>
      <c r="K270" s="1">
        <v>0.07</v>
      </c>
      <c r="L270" s="29">
        <v>10</v>
      </c>
      <c r="O270" t="str">
        <f>C270</f>
        <v>Paupiette de volaille</v>
      </c>
      <c r="P270" s="1">
        <f>F270*P164</f>
        <v>12.65</v>
      </c>
      <c r="Q270" s="1">
        <f>G270*Q164</f>
        <v>58.03000000000001</v>
      </c>
      <c r="R270" s="1">
        <f>H270*R164</f>
        <v>5.28</v>
      </c>
      <c r="S270" s="1">
        <f>I270*S164</f>
        <v>1.573</v>
      </c>
      <c r="T270" s="1">
        <f>J270*T164</f>
        <v>2.9000000000000004</v>
      </c>
      <c r="U270" s="1">
        <f>K270*U164</f>
        <v>1.1900000000000002</v>
      </c>
      <c r="V270">
        <f>SUM(P270:U270)</f>
        <v>81.623</v>
      </c>
    </row>
    <row r="271" ht="15.75" customHeight="1">
      <c r="C271" t="str">
        <v>Fingers, beignets, nuggets de 20 g pièce crus</v>
      </c>
      <c r="F271" s="1">
        <v>2</v>
      </c>
      <c r="G271" s="1">
        <v>3</v>
      </c>
      <c r="H271" s="1">
        <v>5</v>
      </c>
      <c r="I271" s="1">
        <f>(H271*L271%)+H271</f>
        <v>5.5</v>
      </c>
      <c r="J271" s="1">
        <v>5</v>
      </c>
      <c r="K271" s="1">
        <v>3.5</v>
      </c>
      <c r="L271" s="29">
        <v>10</v>
      </c>
      <c r="O271" t="str">
        <f>C271</f>
        <v>Fingers, beignets, nuggets de 20 g pièce crus</v>
      </c>
      <c r="P271" s="1">
        <f>F271*P164</f>
        <v>506</v>
      </c>
      <c r="Q271" s="1">
        <f>G271*Q164</f>
        <v>2487</v>
      </c>
      <c r="R271" s="1">
        <f>H271*R164</f>
        <v>240</v>
      </c>
      <c r="S271" s="1">
        <f>I271*S164</f>
        <v>71.5</v>
      </c>
      <c r="T271" s="1">
        <f>J271*T164</f>
        <v>145</v>
      </c>
      <c r="U271" s="1">
        <f>K271*U164</f>
        <v>59.5</v>
      </c>
      <c r="V271">
        <f>SUM(P271:U271)</f>
        <v>3509</v>
      </c>
    </row>
    <row r="272" ht="15.75" customHeight="1">
      <c r="C272" t="str">
        <v>Fingers, beignets, nuggets de 20 g (Kg) crus</v>
      </c>
      <c r="F272" s="1">
        <v>0.04</v>
      </c>
      <c r="G272" s="1">
        <v>0.06</v>
      </c>
      <c r="H272" s="1">
        <v>0.1</v>
      </c>
      <c r="I272" s="1">
        <f>(H272*L272%)+H272</f>
        <v>0.11000000000000001</v>
      </c>
      <c r="J272" s="1">
        <v>0.1</v>
      </c>
      <c r="K272" s="1">
        <v>0.07</v>
      </c>
      <c r="L272" s="29">
        <v>10</v>
      </c>
      <c r="O272" t="str">
        <f>C272</f>
        <v>Fingers, beignets, nuggets de 20 g (Kg) crus</v>
      </c>
      <c r="P272" s="1">
        <f>F272*P164</f>
        <v>10.120000000000001</v>
      </c>
      <c r="Q272" s="1">
        <f>G272*Q164</f>
        <v>49.739999999999995</v>
      </c>
      <c r="R272" s="1">
        <f>H272*R164</f>
        <v>4.800000000000001</v>
      </c>
      <c r="S272" s="1">
        <f>I272*S164</f>
        <v>1.4300000000000002</v>
      </c>
      <c r="T272" s="1">
        <f>J272*T164</f>
        <v>2.9000000000000004</v>
      </c>
      <c r="U272" s="1">
        <f>K272*U164</f>
        <v>1.1900000000000002</v>
      </c>
      <c r="V272">
        <f>SUM(P272:U272)</f>
        <v>70.18</v>
      </c>
    </row>
    <row r="273" ht="15.75" customHeight="1">
      <c r="C273" t="str">
        <v>Escalope panée</v>
      </c>
      <c r="F273" s="1">
        <v>0.05</v>
      </c>
      <c r="G273" s="1">
        <v>0.07</v>
      </c>
      <c r="H273" s="1">
        <v>0.11</v>
      </c>
      <c r="I273" s="1">
        <f>(H273*L273%)+H273</f>
        <v>0.121</v>
      </c>
      <c r="J273" s="1">
        <v>0.1</v>
      </c>
      <c r="K273" s="1">
        <v>0.07</v>
      </c>
      <c r="L273" s="29">
        <v>10</v>
      </c>
      <c r="O273" t="str">
        <f>C273</f>
        <v>Escalope panée</v>
      </c>
      <c r="P273" s="1">
        <f>F273*P164</f>
        <v>12.65</v>
      </c>
      <c r="Q273" s="1">
        <f>G273*Q164</f>
        <v>58.03000000000001</v>
      </c>
      <c r="R273" s="1">
        <f>H273*R164</f>
        <v>5.28</v>
      </c>
      <c r="S273" s="1">
        <f>I273*S164</f>
        <v>1.573</v>
      </c>
      <c r="T273" s="1">
        <f>J273*T164</f>
        <v>2.9000000000000004</v>
      </c>
      <c r="U273" s="1">
        <f>K273*U164</f>
        <v>1.1900000000000002</v>
      </c>
      <c r="V273">
        <f>SUM(P273:U273)</f>
        <v>81.623</v>
      </c>
    </row>
    <row r="274" ht="15.75" customHeight="1">
      <c r="C274" t="str">
        <v>Cuisse de lapin</v>
      </c>
      <c r="F274" s="1">
        <v>0.1</v>
      </c>
      <c r="G274" s="1">
        <v>0.14</v>
      </c>
      <c r="H274" s="1">
        <v>0.16</v>
      </c>
      <c r="I274" s="1">
        <f>(H274*L274%)+H274</f>
        <v>0.176</v>
      </c>
      <c r="J274" s="1">
        <v>0.14</v>
      </c>
      <c r="K274" s="1">
        <v>0.1</v>
      </c>
      <c r="L274" s="29">
        <v>10</v>
      </c>
      <c r="O274" t="str">
        <f>C274</f>
        <v>Cuisse de lapin</v>
      </c>
      <c r="P274" s="1">
        <f>F274*P164</f>
        <v>25.3</v>
      </c>
      <c r="Q274" s="1">
        <f>G274*Q164</f>
        <v>116.06000000000002</v>
      </c>
      <c r="R274" s="1">
        <f>H274*R164</f>
        <v>7.68</v>
      </c>
      <c r="S274" s="1">
        <f>I274*S164</f>
        <v>2.288</v>
      </c>
      <c r="T274" s="1">
        <f>J274*T164</f>
        <v>4.0600000000000005</v>
      </c>
      <c r="U274" s="1">
        <f>K274*U164</f>
        <v>1.7000000000000002</v>
      </c>
      <c r="V274">
        <f>SUM(P274:U274)</f>
        <v>157.08800000000002</v>
      </c>
    </row>
    <row r="275" ht="15.75" customHeight="1">
      <c r="C275" t="str">
        <v>Lapin sauté</v>
      </c>
      <c r="F275" s="1">
        <v>0</v>
      </c>
      <c r="G275" s="1">
        <v>0</v>
      </c>
      <c r="H275" s="1">
        <v>0.16</v>
      </c>
      <c r="I275" s="1">
        <f>(H275*L275%)+H275</f>
        <v>0.176</v>
      </c>
      <c r="J275" s="1">
        <v>0.14</v>
      </c>
      <c r="K275" s="1">
        <v>0.1</v>
      </c>
      <c r="L275" s="29">
        <v>10</v>
      </c>
      <c r="O275" t="str">
        <f>C275</f>
        <v>Lapin sauté</v>
      </c>
      <c r="P275" s="1">
        <f>F275*P164</f>
        <v>0</v>
      </c>
      <c r="Q275" s="1">
        <f>G275*Q164</f>
        <v>0</v>
      </c>
      <c r="R275" s="1">
        <f>H275*R164</f>
        <v>7.68</v>
      </c>
      <c r="S275" s="1">
        <f>I275*S164</f>
        <v>2.288</v>
      </c>
      <c r="T275" s="1">
        <f>J275*T164</f>
        <v>4.0600000000000005</v>
      </c>
      <c r="U275" s="1">
        <f>K275*U164</f>
        <v>1.7000000000000002</v>
      </c>
      <c r="V275">
        <f>SUM(P275:U275)</f>
        <v>15.728000000000002</v>
      </c>
    </row>
    <row r="276" ht="15.75" customHeight="1">
      <c r="C276" t="str">
        <v>Paupiette de lapin</v>
      </c>
      <c r="F276" s="1">
        <v>0.05</v>
      </c>
      <c r="G276" s="1">
        <v>0.07</v>
      </c>
      <c r="H276" s="1">
        <v>0.11</v>
      </c>
      <c r="I276" s="1">
        <f>(H276*L276%)+H276</f>
        <v>0.121</v>
      </c>
      <c r="J276" s="1">
        <v>0.1</v>
      </c>
      <c r="K276" s="1">
        <v>0.07</v>
      </c>
      <c r="L276" s="29">
        <v>10</v>
      </c>
      <c r="O276" t="str">
        <f>C276</f>
        <v>Paupiette de lapin</v>
      </c>
      <c r="P276" s="1">
        <f>F276*P164</f>
        <v>12.65</v>
      </c>
      <c r="Q276" s="1">
        <f>G276*Q164</f>
        <v>58.03000000000001</v>
      </c>
      <c r="R276" s="1">
        <f>H276*R164</f>
        <v>5.28</v>
      </c>
      <c r="S276" s="1">
        <f>I276*S164</f>
        <v>1.573</v>
      </c>
      <c r="T276" s="1">
        <f>J276*T164</f>
        <v>2.9000000000000004</v>
      </c>
      <c r="U276" s="1">
        <f>K276*U164</f>
        <v>1.1900000000000002</v>
      </c>
      <c r="V276">
        <f>SUM(P276:U276)</f>
        <v>81.623</v>
      </c>
    </row>
    <row r="277" ht="15.75" customHeight="1">
      <c r="C277" t="str">
        <v>Saucisse de volaille de 50g pièce crue (à l’unité)</v>
      </c>
      <c r="F277" s="1">
        <v>1</v>
      </c>
      <c r="G277" s="1">
        <v>2</v>
      </c>
      <c r="H277" s="1">
        <v>2.5</v>
      </c>
      <c r="I277" s="1">
        <f>(H277*L277%)+H277</f>
        <v>2.75</v>
      </c>
      <c r="J277" s="1">
        <v>2</v>
      </c>
      <c r="K277" s="1">
        <v>1.5</v>
      </c>
      <c r="L277" s="29">
        <v>10</v>
      </c>
      <c r="O277" t="str">
        <f>C277</f>
        <v>Saucisse de volaille de 50g pièce crue (à l’unité)</v>
      </c>
      <c r="P277" s="21">
        <f>F277*P164</f>
        <v>253</v>
      </c>
      <c r="Q277" s="21">
        <f>G277*Q164</f>
        <v>1658</v>
      </c>
      <c r="R277" s="21">
        <f>H277*R164</f>
        <v>120</v>
      </c>
      <c r="S277" s="21">
        <f>I277*S164</f>
        <v>35.75</v>
      </c>
      <c r="T277" s="21">
        <f>J277*T164</f>
        <v>58</v>
      </c>
      <c r="U277" s="21">
        <f>K277*U164</f>
        <v>25.5</v>
      </c>
      <c r="V277">
        <f>SUM(P277:U277)</f>
        <v>2150.25</v>
      </c>
    </row>
    <row r="278" ht="15.75" customHeight="1">
      <c r="C278" t="str">
        <v>Saucisse de volaille de 50g pièce crue (Kg)</v>
      </c>
      <c r="F278" s="1">
        <v>0.05</v>
      </c>
      <c r="G278" s="1">
        <v>0.1</v>
      </c>
      <c r="H278" s="1">
        <v>0.125</v>
      </c>
      <c r="I278" s="1">
        <f>(H278*L278%)+H278</f>
        <v>0.1375</v>
      </c>
      <c r="J278" s="1">
        <v>0.1</v>
      </c>
      <c r="K278" s="1">
        <v>0.075</v>
      </c>
      <c r="L278" s="29">
        <v>10</v>
      </c>
      <c r="O278" t="str">
        <f>C278</f>
        <v>Saucisse de volaille de 50g pièce crue (Kg)</v>
      </c>
      <c r="P278" s="1">
        <f>F278*P164</f>
        <v>12.65</v>
      </c>
      <c r="Q278" s="1">
        <f>G278*Q164</f>
        <v>82.9</v>
      </c>
      <c r="R278" s="1">
        <f>H278*R164</f>
        <v>6</v>
      </c>
      <c r="S278" s="1">
        <f>I278*S164</f>
        <v>1.7875</v>
      </c>
      <c r="T278" s="1">
        <f>J278*T164</f>
        <v>2.9000000000000004</v>
      </c>
      <c r="U278" s="1">
        <f>K278*U164</f>
        <v>1.275</v>
      </c>
      <c r="V278">
        <f>SUM(P278:U278)</f>
        <v>107.51250000000002</v>
      </c>
    </row>
    <row r="279" ht="15" customHeight="1">
      <c r="C279" t="str">
        <v>ABATS</v>
      </c>
      <c r="P279" t="str">
        <f>C279</f>
        <v>ABATS</v>
      </c>
    </row>
    <row r="280" ht="15" customHeight="1"/>
    <row r="281" ht="15.75" customHeight="1">
      <c r="C281" t="str">
        <v>Foie, langue, rognons, boudin</v>
      </c>
      <c r="F281" s="1">
        <v>0.05</v>
      </c>
      <c r="G281" s="1">
        <v>0.07</v>
      </c>
      <c r="H281" s="1">
        <v>0.11</v>
      </c>
      <c r="I281" s="1">
        <f>(H281*L281%)+H281</f>
        <v>0.121</v>
      </c>
      <c r="J281" s="1">
        <v>0.1</v>
      </c>
      <c r="K281" s="1">
        <v>0.07</v>
      </c>
      <c r="L281" s="29">
        <v>10</v>
      </c>
      <c r="O281" t="str">
        <f>C281</f>
        <v>Foie, langue, rognons, boudin</v>
      </c>
      <c r="P281" s="1">
        <f>F281*P164</f>
        <v>12.65</v>
      </c>
      <c r="Q281" s="1">
        <f>G281*Q164</f>
        <v>58.03000000000001</v>
      </c>
      <c r="R281" s="1">
        <f>H281*R164</f>
        <v>5.28</v>
      </c>
      <c r="S281" s="1">
        <f>I281*S164</f>
        <v>1.573</v>
      </c>
      <c r="T281" s="1">
        <f>J281*T164</f>
        <v>2.9000000000000004</v>
      </c>
      <c r="U281" s="1">
        <f>K281*U164</f>
        <v>1.1900000000000002</v>
      </c>
      <c r="V281">
        <f>SUM(P281:U281)</f>
        <v>81.623</v>
      </c>
    </row>
    <row r="282" ht="15.75" customHeight="1">
      <c r="C282" t="str">
        <v>Tripes avec sauce</v>
      </c>
      <c r="F282" s="1">
        <v>0.05</v>
      </c>
      <c r="G282" s="1">
        <v>0.07</v>
      </c>
      <c r="H282" s="1">
        <v>0.15</v>
      </c>
      <c r="I282" s="1">
        <f>(H282*L282%)+H282</f>
        <v>0.16499999999999998</v>
      </c>
      <c r="J282" s="1">
        <v>0.15</v>
      </c>
      <c r="K282" s="1">
        <v>0.14</v>
      </c>
      <c r="L282" s="29">
        <v>10</v>
      </c>
      <c r="O282" t="str">
        <f>C282</f>
        <v>Tripes avec sauce</v>
      </c>
      <c r="P282" s="1">
        <f>F282*P164</f>
        <v>12.65</v>
      </c>
      <c r="Q282" s="1">
        <f>G282*Q164</f>
        <v>58.03000000000001</v>
      </c>
      <c r="R282" s="1">
        <f>H282*R164</f>
        <v>7.199999999999999</v>
      </c>
      <c r="S282" s="1">
        <f>I282*S164</f>
        <v>2.1449999999999996</v>
      </c>
      <c r="T282" s="1">
        <f>J282*T164</f>
        <v>4.35</v>
      </c>
      <c r="U282" s="1">
        <f>K282*U164</f>
        <v>2.3800000000000003</v>
      </c>
      <c r="V282">
        <f>SUM(P282:U282)</f>
        <v>86.755</v>
      </c>
    </row>
    <row r="283" ht="15" customHeight="1">
      <c r="C283" t="str">
        <v>OEUFS (plat principal)</v>
      </c>
      <c r="P283" t="str">
        <f>C283</f>
        <v>OEUFS (plat principal)</v>
      </c>
    </row>
    <row r="284" ht="15" customHeight="1"/>
    <row r="285" ht="15.75" customHeight="1">
      <c r="C285" t="str">
        <v>Œufs durs (à l'unité)</v>
      </c>
      <c r="F285" s="1">
        <v>1</v>
      </c>
      <c r="G285" s="1">
        <v>2</v>
      </c>
      <c r="H285" s="1">
        <v>2.5</v>
      </c>
      <c r="I285" s="1">
        <f>(H285*L285%)+H285</f>
        <v>2.75</v>
      </c>
      <c r="J285" s="1">
        <v>2</v>
      </c>
      <c r="K285" s="1">
        <v>1.5</v>
      </c>
      <c r="L285" s="29">
        <v>10</v>
      </c>
      <c r="O285" t="str">
        <f>C285</f>
        <v>Œufs durs (à l'unité)</v>
      </c>
      <c r="P285" s="21">
        <f>F285*P164</f>
        <v>253</v>
      </c>
      <c r="Q285" s="21">
        <f>G285*Q164</f>
        <v>1658</v>
      </c>
      <c r="R285" s="21">
        <f>H285*R164</f>
        <v>120</v>
      </c>
      <c r="S285" s="21">
        <f>I285*S164</f>
        <v>35.75</v>
      </c>
      <c r="T285" s="21">
        <f>J285*T164</f>
        <v>58</v>
      </c>
      <c r="U285" s="21">
        <f>K285*U164</f>
        <v>25.5</v>
      </c>
      <c r="V285">
        <f>SUM(P285:U285)</f>
        <v>2150.25</v>
      </c>
    </row>
    <row r="286" ht="15.75" customHeight="1">
      <c r="C286" t="str">
        <v>Omelette</v>
      </c>
      <c r="F286" s="1">
        <v>0.06</v>
      </c>
      <c r="G286" s="1">
        <v>0.09</v>
      </c>
      <c r="H286" s="1">
        <v>0.11</v>
      </c>
      <c r="I286" s="1">
        <f>(H286*L286%)+H286</f>
        <v>0.121</v>
      </c>
      <c r="J286" s="1">
        <v>0.09</v>
      </c>
      <c r="K286" s="1">
        <v>0.06</v>
      </c>
      <c r="L286" s="29">
        <v>10</v>
      </c>
      <c r="O286" t="str">
        <f>C286</f>
        <v>Omelette</v>
      </c>
      <c r="P286" s="1">
        <f>F286*P164</f>
        <v>15.18</v>
      </c>
      <c r="Q286" s="1">
        <f>G286*Q164</f>
        <v>74.61</v>
      </c>
      <c r="R286" s="1">
        <f>H286*R164</f>
        <v>5.28</v>
      </c>
      <c r="S286" s="1">
        <f>I286*S164</f>
        <v>1.573</v>
      </c>
      <c r="T286" s="1">
        <f>J286*T164</f>
        <v>2.61</v>
      </c>
      <c r="U286" s="1">
        <f>K286*U164</f>
        <v>1.02</v>
      </c>
      <c r="V286">
        <f>SUM(P286:U286)</f>
        <v>100.27299999999998</v>
      </c>
    </row>
    <row r="287" ht="15" customHeight="1">
      <c r="C287" t="str">
        <v>POISSONS (Sans sauce)</v>
      </c>
      <c r="P287" t="str">
        <f>C287</f>
        <v>POISSONS (Sans sauce)</v>
      </c>
    </row>
    <row r="288" ht="15" customHeight="1"/>
    <row r="289" ht="15.75" customHeight="1" xml:space="preserve">
      <c r="C289" t="str" xml:space="preserve">
        <v xml:space="preserve">Poissons non enrobés sans arêtes (filets, rôtis,_x000d_
steaks, brochettes, cubes)</v>
      </c>
      <c r="F289" s="1">
        <v>0.05</v>
      </c>
      <c r="G289" s="1">
        <v>0.07</v>
      </c>
      <c r="H289" s="1">
        <v>0.11</v>
      </c>
      <c r="I289" s="1">
        <f>(H289*L289%)+H289</f>
        <v>0.121</v>
      </c>
      <c r="J289" s="1">
        <v>0.1</v>
      </c>
      <c r="K289" s="1">
        <v>0.07</v>
      </c>
      <c r="L289" s="29">
        <v>10</v>
      </c>
      <c r="O289" t="str" xml:space="preserve">
        <f>C289</f>
        <v xml:space="preserve">Poissons non enrobés sans arêtes (filets, rôtis,_x000d_
steaks, brochettes, cubes)</v>
      </c>
      <c r="P289" s="1">
        <f>F289*P164</f>
        <v>12.65</v>
      </c>
      <c r="Q289" s="1">
        <f>G289*Q164</f>
        <v>58.03000000000001</v>
      </c>
      <c r="R289" s="1">
        <f>H289*R164</f>
        <v>5.28</v>
      </c>
      <c r="S289" s="1">
        <f>I289*S164</f>
        <v>1.573</v>
      </c>
      <c r="T289" s="1">
        <f>J289*T164</f>
        <v>2.9000000000000004</v>
      </c>
      <c r="U289" s="1">
        <f>K289*U164</f>
        <v>1.1900000000000002</v>
      </c>
      <c r="V289">
        <f>SUM(P289:U289)</f>
        <v>81.623</v>
      </c>
    </row>
    <row r="290" ht="15.75" customHeight="1">
      <c r="C290" t="str">
        <v>Brochettes de poisson</v>
      </c>
      <c r="F290" s="1">
        <v>0.05</v>
      </c>
      <c r="G290" s="1">
        <v>0.07</v>
      </c>
      <c r="H290" s="1">
        <v>0.11</v>
      </c>
      <c r="I290" s="1">
        <f>(H290*L290%)+H290</f>
        <v>0.121</v>
      </c>
      <c r="J290" s="1">
        <v>0.1</v>
      </c>
      <c r="K290" s="1">
        <v>0.07</v>
      </c>
      <c r="L290" s="29">
        <v>10</v>
      </c>
      <c r="O290" t="str">
        <f>C290</f>
        <v>Brochettes de poisson</v>
      </c>
      <c r="P290" s="1">
        <f>F290*P164</f>
        <v>12.65</v>
      </c>
      <c r="Q290" s="1">
        <f>G290*Q164</f>
        <v>58.03000000000001</v>
      </c>
      <c r="R290" s="1">
        <f>H290*R164</f>
        <v>5.28</v>
      </c>
      <c r="S290" s="1">
        <f>I290*S164</f>
        <v>1.573</v>
      </c>
      <c r="T290" s="1">
        <f>J290*T164</f>
        <v>2.9000000000000004</v>
      </c>
      <c r="U290" s="1">
        <f>K290*U164</f>
        <v>1.1900000000000002</v>
      </c>
      <c r="V290">
        <f>SUM(P290:U290)</f>
        <v>81.623</v>
      </c>
    </row>
    <row r="291" ht="15.75" customHeight="1">
      <c r="C291" t="str">
        <v>Darne</v>
      </c>
      <c r="F291" s="1">
        <v>0</v>
      </c>
      <c r="G291" s="1">
        <v>0</v>
      </c>
      <c r="H291" s="1">
        <v>1.13</v>
      </c>
      <c r="I291" s="1">
        <f>(H291*L291%)+H291</f>
        <v>1.2429999999999999</v>
      </c>
      <c r="J291" s="1">
        <v>0.12</v>
      </c>
      <c r="K291" s="1">
        <v>0.08</v>
      </c>
      <c r="L291" s="29">
        <v>10</v>
      </c>
      <c r="O291" t="str">
        <f>C291</f>
        <v>Darne</v>
      </c>
      <c r="P291" s="1">
        <f>F291*P164</f>
        <v>0</v>
      </c>
      <c r="Q291" s="1">
        <f>G291*Q164</f>
        <v>0</v>
      </c>
      <c r="R291" s="1">
        <f>H291*R164</f>
        <v>54.239999999999995</v>
      </c>
      <c r="S291" s="1">
        <f>I291*S164</f>
        <v>16.159</v>
      </c>
      <c r="T291" s="1">
        <f>J291*T164</f>
        <v>3.48</v>
      </c>
      <c r="U291" s="1">
        <f>K291*U164</f>
        <v>1.36</v>
      </c>
      <c r="V291">
        <f>SUM(P291:U291)</f>
        <v>75.239</v>
      </c>
    </row>
    <row r="292" ht="15.75" customHeight="1" xml:space="preserve">
      <c r="C292" t="str" xml:space="preserve">
        <v xml:space="preserve">Beignets, poissons panés ou enrobés (croquettes,_x000d_
paupiettes,…)</v>
      </c>
      <c r="F292" s="1">
        <v>0.05</v>
      </c>
      <c r="G292" s="1">
        <v>0.07</v>
      </c>
      <c r="H292" s="1">
        <v>0.11</v>
      </c>
      <c r="I292" s="1">
        <f>(H292*L292%)+H292</f>
        <v>0.121</v>
      </c>
      <c r="J292" s="1">
        <v>0.1</v>
      </c>
      <c r="K292" s="1">
        <v>0.07</v>
      </c>
      <c r="L292" s="29">
        <v>10</v>
      </c>
      <c r="O292" t="str" xml:space="preserve">
        <f>C292</f>
        <v xml:space="preserve">Beignets, poissons panés ou enrobés (croquettes,_x000d_
paupiettes,…)</v>
      </c>
      <c r="P292" s="1">
        <f>F292*P164</f>
        <v>12.65</v>
      </c>
      <c r="Q292" s="1">
        <f>G292*Q164</f>
        <v>58.03000000000001</v>
      </c>
      <c r="R292" s="1">
        <f>H292*R164</f>
        <v>5.28</v>
      </c>
      <c r="S292" s="1">
        <f>I292*S164</f>
        <v>1.573</v>
      </c>
      <c r="T292" s="1">
        <f>J292*T164</f>
        <v>2.9000000000000004</v>
      </c>
      <c r="U292" s="1">
        <f>K292*U164</f>
        <v>1.1900000000000002</v>
      </c>
      <c r="V292">
        <f>SUM(P292:U292)</f>
        <v>81.623</v>
      </c>
    </row>
    <row r="293" ht="15.75" customHeight="1">
      <c r="C293" t="str">
        <v>Poissons entiers</v>
      </c>
      <c r="F293" s="1">
        <v>0</v>
      </c>
      <c r="G293" s="1">
        <v>0</v>
      </c>
      <c r="H293" s="1">
        <v>0.16</v>
      </c>
      <c r="I293" s="1">
        <f>(H293*L293%)+H293</f>
        <v>0.176</v>
      </c>
      <c r="J293" s="1">
        <v>0.15</v>
      </c>
      <c r="K293" s="1">
        <v>0.11</v>
      </c>
      <c r="L293" s="29">
        <v>10</v>
      </c>
      <c r="O293" t="str">
        <f>C293</f>
        <v>Poissons entiers</v>
      </c>
      <c r="P293" s="1">
        <f>F293*P164</f>
        <v>0</v>
      </c>
      <c r="Q293" s="1">
        <f>G293*Q164</f>
        <v>0</v>
      </c>
      <c r="R293" s="1">
        <f>H293*R164</f>
        <v>7.68</v>
      </c>
      <c r="S293" s="1">
        <f>I293*S164</f>
        <v>2.288</v>
      </c>
      <c r="T293" s="1">
        <f>J293*T164</f>
        <v>4.35</v>
      </c>
      <c r="U293" s="1">
        <f>K293*U164</f>
        <v>1.87</v>
      </c>
      <c r="V293">
        <f>SUM(P293:U293)</f>
        <v>16.188</v>
      </c>
    </row>
    <row r="294" ht="15" customHeight="1">
      <c r="C294" t="str">
        <v>*- PLATS COMPOSES (denrée protidique et garniture)</v>
      </c>
      <c r="P294" t="str">
        <f>C294</f>
        <v>*- PLATS COMPOSES (denrée protidique et garniture)</v>
      </c>
    </row>
    <row r="295" ht="15" customHeight="1"/>
    <row r="296" ht="15.75" customHeight="1">
      <c r="C296" t="str">
        <v>Plat composé, choucroute, paëlla, etc. (poids minimum d’aliment protidique)</v>
      </c>
      <c r="F296" s="1">
        <v>0.05</v>
      </c>
      <c r="G296" s="1">
        <v>0.07</v>
      </c>
      <c r="H296" s="1">
        <v>0.11</v>
      </c>
      <c r="I296" s="1">
        <f>(H296*L296%)+H296</f>
        <v>0.121</v>
      </c>
      <c r="J296" s="1">
        <v>0.1</v>
      </c>
      <c r="K296" s="1">
        <v>0.07</v>
      </c>
      <c r="L296" s="29">
        <v>10</v>
      </c>
      <c r="O296" t="str">
        <f>C296</f>
        <v>Plat composé, choucroute, paëlla, etc. (poids minimum d’aliment protidique)</v>
      </c>
      <c r="P296" s="1">
        <f>F296*P164</f>
        <v>12.65</v>
      </c>
      <c r="Q296" s="1">
        <f>G296*Q164</f>
        <v>58.03000000000001</v>
      </c>
      <c r="R296" s="1">
        <f>H296*R164</f>
        <v>5.28</v>
      </c>
      <c r="S296" s="1">
        <f>I296*S164</f>
        <v>1.573</v>
      </c>
      <c r="T296" s="1">
        <f>J296*T164</f>
        <v>2.9000000000000004</v>
      </c>
      <c r="U296" s="1">
        <f>K296*U164</f>
        <v>1.1900000000000002</v>
      </c>
      <c r="V296">
        <f>SUM(P296:U296)</f>
        <v>81.623</v>
      </c>
    </row>
    <row r="297" ht="15.75" customHeight="1">
      <c r="C297" t="str">
        <v>Hachis Parmentier, Brandade, Légumes farcis (poids minimum d’aliment protidique)</v>
      </c>
      <c r="F297" s="1">
        <v>0.05</v>
      </c>
      <c r="G297" s="1">
        <v>0.07</v>
      </c>
      <c r="H297" s="1">
        <v>0.11</v>
      </c>
      <c r="I297" s="1">
        <f>(H297*L297%)+H297</f>
        <v>0.121</v>
      </c>
      <c r="J297" s="1">
        <v>0.1</v>
      </c>
      <c r="K297" s="1">
        <v>0.07</v>
      </c>
      <c r="L297" s="29">
        <v>10</v>
      </c>
      <c r="O297" t="str">
        <f>C297</f>
        <v>Hachis Parmentier, Brandade, Légumes farcis (poids minimum d’aliment protidique)</v>
      </c>
      <c r="P297" s="1">
        <f>F297*P164</f>
        <v>12.65</v>
      </c>
      <c r="Q297" s="1">
        <f>G297*Q164</f>
        <v>58.03000000000001</v>
      </c>
      <c r="R297" s="1">
        <f>H297*R164</f>
        <v>5.28</v>
      </c>
      <c r="S297" s="1">
        <f>I297*S164</f>
        <v>1.573</v>
      </c>
      <c r="T297" s="1">
        <f>J297*T164</f>
        <v>2.9000000000000004</v>
      </c>
      <c r="U297" s="1">
        <f>K297*U164</f>
        <v>1.1900000000000002</v>
      </c>
      <c r="V297">
        <f>SUM(P297:U297)</f>
        <v>81.623</v>
      </c>
    </row>
    <row r="298" ht="15.75" customHeight="1" xml:space="preserve">
      <c r="C298" t="str" xml:space="preserve">
        <v xml:space="preserve">Raviolis, Cannellonis, Lasagnes ... (poids ration_x000d_
avec sauce)</v>
      </c>
      <c r="F298" s="1">
        <v>0.18</v>
      </c>
      <c r="G298" s="1">
        <v>0.25</v>
      </c>
      <c r="H298" s="1">
        <v>0.28</v>
      </c>
      <c r="I298" s="1">
        <f>(H298*L298%)+H298</f>
        <v>0.30800000000000005</v>
      </c>
      <c r="J298" s="1">
        <v>0.25</v>
      </c>
      <c r="K298" s="1">
        <v>0.17</v>
      </c>
      <c r="L298" s="29">
        <v>10</v>
      </c>
      <c r="O298" t="str" xml:space="preserve">
        <f>C298</f>
        <v xml:space="preserve">Raviolis, Cannellonis, Lasagnes ... (poids ration_x000d_
avec sauce)</v>
      </c>
      <c r="P298" s="1">
        <f>F298*P164</f>
        <v>45.54</v>
      </c>
      <c r="Q298" s="1">
        <f>G298*Q164</f>
        <v>207.25</v>
      </c>
      <c r="R298" s="1">
        <f>H298*R164</f>
        <v>13.440000000000001</v>
      </c>
      <c r="S298" s="1">
        <f>I298*S164</f>
        <v>4.0040000000000004</v>
      </c>
      <c r="T298" s="1">
        <f>J298*T164</f>
        <v>7.25</v>
      </c>
      <c r="U298" s="1">
        <f>K298*U164</f>
        <v>2.89</v>
      </c>
      <c r="V298">
        <f>SUM(P298:U298)</f>
        <v>280.374</v>
      </c>
    </row>
    <row r="299" ht="15.75" customHeight="1" xml:space="preserve">
      <c r="C299" t="str" xml:space="preserve">
        <v xml:space="preserve">Préparations pâtissières (crêpes, pizzas, croque-_x000d_
monsieur, friands, quiches)</v>
      </c>
      <c r="F299" s="1">
        <v>0.1</v>
      </c>
      <c r="G299" s="1">
        <v>0.15</v>
      </c>
      <c r="H299" s="1">
        <v>0.2</v>
      </c>
      <c r="I299" s="1">
        <f>(H299*L299%)+H299</f>
        <v>0.22000000000000003</v>
      </c>
      <c r="J299" s="1">
        <v>0.15</v>
      </c>
      <c r="K299" s="1">
        <v>0.15</v>
      </c>
      <c r="L299" s="29">
        <v>10</v>
      </c>
      <c r="O299" t="str" xml:space="preserve">
        <f>C299</f>
        <v xml:space="preserve">Préparations pâtissières (crêpes, pizzas, croque-_x000d_
monsieur, friands, quiches)</v>
      </c>
      <c r="P299" s="1">
        <f>F299*P164</f>
        <v>25.3</v>
      </c>
      <c r="Q299" s="1">
        <f>G299*Q164</f>
        <v>124.35</v>
      </c>
      <c r="R299" s="1">
        <f>H299*R164</f>
        <v>9.600000000000001</v>
      </c>
      <c r="S299" s="1">
        <f>I299*S164</f>
        <v>2.8600000000000003</v>
      </c>
      <c r="T299" s="1">
        <f>J299*T164</f>
        <v>4.35</v>
      </c>
      <c r="U299" s="1">
        <f>K299*U164</f>
        <v>2.55</v>
      </c>
      <c r="V299">
        <f>SUM(P299:U299)</f>
        <v>169.01000000000002</v>
      </c>
    </row>
    <row r="300" ht="15.75" customHeight="1">
      <c r="C300" t="str">
        <v>Quenelle</v>
      </c>
      <c r="F300" s="1">
        <v>0.06</v>
      </c>
      <c r="G300" s="1">
        <v>0.08</v>
      </c>
      <c r="H300" s="1">
        <v>0.14</v>
      </c>
      <c r="I300" s="1">
        <f>(H300*L300%)+H300</f>
        <v>0.15400000000000003</v>
      </c>
      <c r="J300" s="1">
        <v>0.12</v>
      </c>
      <c r="K300" s="1">
        <v>0.08</v>
      </c>
      <c r="L300" s="29">
        <v>10</v>
      </c>
      <c r="O300" t="str">
        <f>C300</f>
        <v>Quenelle</v>
      </c>
      <c r="P300" s="1">
        <f>F300*P164</f>
        <v>15.18</v>
      </c>
      <c r="Q300" s="1">
        <f>G300*Q164</f>
        <v>66.32000000000001</v>
      </c>
      <c r="R300" s="1">
        <f>H300*R164</f>
        <v>6.720000000000001</v>
      </c>
      <c r="S300" s="1">
        <f>I300*S164</f>
        <v>2.0020000000000002</v>
      </c>
      <c r="T300" s="1">
        <f>J300*T164</f>
        <v>3.48</v>
      </c>
      <c r="U300" s="1">
        <f>K300*U164</f>
        <v>1.36</v>
      </c>
      <c r="V300">
        <f>SUM(P300:U300)</f>
        <v>95.062</v>
      </c>
    </row>
    <row r="301" ht="15.75" customHeight="1">
      <c r="I301" s="1">
        <f>(H301*L301%)+H301</f>
        <v>0</v>
      </c>
      <c r="O301">
        <f>C301</f>
        <v>0</v>
      </c>
      <c r="P301" s="1">
        <f>F301*P164</f>
        <v>0</v>
      </c>
      <c r="Q301" s="1">
        <f>G301*Q164</f>
        <v>0</v>
      </c>
      <c r="R301" s="1">
        <f>H301*R164</f>
        <v>0</v>
      </c>
      <c r="S301" s="1">
        <f>I301*S164</f>
        <v>0</v>
      </c>
      <c r="T301" s="1">
        <f>J301*T164</f>
        <v>0</v>
      </c>
      <c r="U301" s="1">
        <f>K301*U164</f>
        <v>0</v>
      </c>
      <c r="V301">
        <f>SUM(P301:U301)</f>
        <v>0</v>
      </c>
    </row>
    <row r="302" ht="15.75" customHeight="1">
      <c r="I302" s="1">
        <f>(H302*L302%)+H302</f>
        <v>0</v>
      </c>
      <c r="O302">
        <f>C302</f>
        <v>0</v>
      </c>
      <c r="P302" s="1">
        <f>F302*P164</f>
        <v>0</v>
      </c>
      <c r="Q302" s="1">
        <f>G302*Q164</f>
        <v>0</v>
      </c>
      <c r="R302" s="1">
        <f>H302*R164</f>
        <v>0</v>
      </c>
      <c r="S302" s="1">
        <f>I302*S164</f>
        <v>0</v>
      </c>
      <c r="T302" s="1">
        <f>J302*T164</f>
        <v>0</v>
      </c>
      <c r="U302" s="1">
        <f>K302*U164</f>
        <v>0</v>
      </c>
      <c r="V302">
        <f>SUM(P302:U302)</f>
        <v>0</v>
      </c>
    </row>
    <row r="303" ht="15.75" customHeight="1">
      <c r="C303" t="str">
        <v>LEGUMES CUITS</v>
      </c>
      <c r="F303" s="1">
        <v>0.1</v>
      </c>
      <c r="G303" s="1">
        <v>0.1</v>
      </c>
      <c r="H303" s="1">
        <v>0.15</v>
      </c>
      <c r="I303" s="1">
        <f>(H303*L303%)+H303</f>
        <v>0.16499999999999998</v>
      </c>
      <c r="J303" s="1">
        <v>0.15</v>
      </c>
      <c r="K303" s="1">
        <v>0.15</v>
      </c>
      <c r="L303" s="29">
        <v>10</v>
      </c>
      <c r="O303" t="str">
        <f>C303</f>
        <v>LEGUMES CUITS</v>
      </c>
      <c r="P303" s="1">
        <f>F303*P164</f>
        <v>25.3</v>
      </c>
      <c r="Q303" s="1">
        <f>G303*Q164</f>
        <v>82.9</v>
      </c>
      <c r="R303" s="1">
        <f>H303*R164</f>
        <v>7.199999999999999</v>
      </c>
      <c r="S303" s="1">
        <f>I303*S164</f>
        <v>2.1449999999999996</v>
      </c>
      <c r="T303" s="1">
        <f>J303*T164</f>
        <v>4.35</v>
      </c>
      <c r="U303" s="1">
        <f>K303*U164</f>
        <v>2.55</v>
      </c>
      <c r="V303">
        <f>SUM(P303:U303)</f>
        <v>124.445</v>
      </c>
    </row>
    <row r="304" ht="15" customHeight="1">
      <c r="C304" t="str">
        <v>*- FÉCULENTS CUITS</v>
      </c>
      <c r="P304" t="str">
        <f>C304</f>
        <v>*- FÉCULENTS CUITS</v>
      </c>
    </row>
    <row r="305" ht="15" customHeight="1"/>
    <row r="306" ht="15.75" customHeight="1">
      <c r="C306" t="str">
        <v>Riz – Pâtes – Pommes de terre</v>
      </c>
      <c r="F306" s="1">
        <v>0.12</v>
      </c>
      <c r="G306" s="1">
        <v>0.175</v>
      </c>
      <c r="H306" s="1">
        <v>0.22</v>
      </c>
      <c r="I306" s="1">
        <f>(H306*L306%)+H306</f>
        <v>0.242</v>
      </c>
      <c r="J306" s="1">
        <v>0.2</v>
      </c>
      <c r="K306" s="1">
        <v>0.2</v>
      </c>
      <c r="L306" s="29">
        <v>10</v>
      </c>
      <c r="O306" t="str">
        <f>C306</f>
        <v>Riz – Pâtes – Pommes de terre</v>
      </c>
      <c r="P306" s="1">
        <f>F306*P164</f>
        <v>30.36</v>
      </c>
      <c r="Q306" s="1">
        <f>G306*Q164</f>
        <v>145.075</v>
      </c>
      <c r="R306" s="1">
        <f>H306*R164</f>
        <v>10.56</v>
      </c>
      <c r="S306" s="1">
        <f>I306*S164</f>
        <v>3.146</v>
      </c>
      <c r="T306" s="1">
        <f>J306*T164</f>
        <v>5.800000000000001</v>
      </c>
      <c r="U306" s="1">
        <f>K306*U164</f>
        <v>3.4000000000000004</v>
      </c>
      <c r="V306">
        <f>SUM(P306:U306)</f>
        <v>198.341</v>
      </c>
    </row>
    <row r="307" ht="15.75" customHeight="1">
      <c r="C307" t="str">
        <v>Purée de pomme de terre, fraiche ou reconstituée</v>
      </c>
      <c r="F307" s="1">
        <v>0.15</v>
      </c>
      <c r="G307" s="1">
        <v>1.18</v>
      </c>
      <c r="H307" s="1">
        <v>0.25</v>
      </c>
      <c r="I307" s="1">
        <f>(H307*L307%)+H307</f>
        <v>0.275</v>
      </c>
      <c r="J307" s="1">
        <v>0.23</v>
      </c>
      <c r="K307" s="1">
        <v>0.23</v>
      </c>
      <c r="L307" s="29">
        <v>10</v>
      </c>
      <c r="O307" t="str">
        <f>C307</f>
        <v>Purée de pomme de terre, fraiche ou reconstituée</v>
      </c>
      <c r="P307" s="1">
        <f>F307*P164</f>
        <v>37.949999999999996</v>
      </c>
      <c r="Q307" s="1">
        <f>G307*Q164</f>
        <v>978.2199999999999</v>
      </c>
      <c r="R307" s="1">
        <f>H307*R164</f>
        <v>12</v>
      </c>
      <c r="S307" s="1">
        <f>I307*S164</f>
        <v>3.575</v>
      </c>
      <c r="T307" s="1">
        <f>J307*T164</f>
        <v>6.67</v>
      </c>
      <c r="U307" s="1">
        <f>K307*U164</f>
        <v>3.91</v>
      </c>
      <c r="V307">
        <f>SUM(P307:U307)</f>
        <v>1042.3250000000003</v>
      </c>
    </row>
    <row r="308" ht="15.75" customHeight="1">
      <c r="C308" t="str">
        <v>Frites</v>
      </c>
      <c r="F308" s="1">
        <v>0.12</v>
      </c>
      <c r="G308" s="1">
        <v>0.17</v>
      </c>
      <c r="H308" s="1">
        <v>0.22</v>
      </c>
      <c r="I308" s="1">
        <f>(H308*L308%)+H308</f>
        <v>0.242</v>
      </c>
      <c r="J308" s="1">
        <v>0.2</v>
      </c>
      <c r="K308" s="1">
        <v>0.2</v>
      </c>
      <c r="L308" s="29">
        <v>10</v>
      </c>
      <c r="O308" t="str">
        <f>C308</f>
        <v>Frites</v>
      </c>
      <c r="P308" s="1">
        <f>F308*P164</f>
        <v>30.36</v>
      </c>
      <c r="Q308" s="1">
        <f>G308*Q164</f>
        <v>140.93</v>
      </c>
      <c r="R308" s="1">
        <f>H308*R164</f>
        <v>10.56</v>
      </c>
      <c r="S308" s="1">
        <f>I308*S164</f>
        <v>3.146</v>
      </c>
      <c r="T308" s="1">
        <f>J308*T164</f>
        <v>5.800000000000001</v>
      </c>
      <c r="U308" s="1">
        <f>K308*U164</f>
        <v>3.4000000000000004</v>
      </c>
      <c r="V308">
        <f>SUM(P308:U308)</f>
        <v>194.19600000000003</v>
      </c>
    </row>
    <row r="309" ht="15.75" customHeight="1">
      <c r="C309" t="str">
        <v>Légumes secs</v>
      </c>
      <c r="F309" s="1">
        <v>0.12</v>
      </c>
      <c r="G309" s="1">
        <v>0.17</v>
      </c>
      <c r="H309" s="1">
        <v>0.22</v>
      </c>
      <c r="I309" s="1">
        <f>(H309*L309%)+H309</f>
        <v>0.242</v>
      </c>
      <c r="J309" s="1">
        <v>0.2</v>
      </c>
      <c r="K309" s="1">
        <v>0.2</v>
      </c>
      <c r="L309" s="29">
        <v>10</v>
      </c>
      <c r="O309" t="str">
        <f>C309</f>
        <v>Légumes secs</v>
      </c>
      <c r="P309" s="1">
        <f>F309*P164</f>
        <v>30.36</v>
      </c>
      <c r="Q309" s="1">
        <f>G309*Q164</f>
        <v>140.93</v>
      </c>
      <c r="R309" s="1">
        <f>H309*R164</f>
        <v>10.56</v>
      </c>
      <c r="S309" s="1">
        <f>I309*S164</f>
        <v>3.146</v>
      </c>
      <c r="T309" s="1">
        <f>J309*T164</f>
        <v>5.800000000000001</v>
      </c>
      <c r="U309" s="1">
        <f>K309*U164</f>
        <v>3.4000000000000004</v>
      </c>
      <c r="V309">
        <f>SUM(P309:U309)</f>
        <v>194.19600000000003</v>
      </c>
    </row>
    <row r="310" ht="15.75" customHeight="1">
      <c r="C310" t="str">
        <v xml:space="preserve">SAUCES POUR PLATS </v>
      </c>
      <c r="F310" s="1">
        <v>0.05</v>
      </c>
      <c r="G310" s="1">
        <v>0.07</v>
      </c>
      <c r="H310" s="1">
        <v>0.08</v>
      </c>
      <c r="I310" s="1">
        <f>(H310*L310%)+H310</f>
        <v>0.088</v>
      </c>
      <c r="J310" s="1">
        <v>0.008</v>
      </c>
      <c r="K310" s="1">
        <v>0.008</v>
      </c>
      <c r="L310" s="29">
        <v>10</v>
      </c>
      <c r="O310" t="str">
        <f>C310</f>
        <v xml:space="preserve">SAUCES POUR PLATS </v>
      </c>
      <c r="P310" s="1">
        <f>F310*P164</f>
        <v>12.65</v>
      </c>
      <c r="Q310" s="1">
        <f>G310*Q164</f>
        <v>58.03000000000001</v>
      </c>
      <c r="R310" s="1">
        <f>H310*R164</f>
        <v>3.84</v>
      </c>
      <c r="S310" s="1">
        <f>I310*S164</f>
        <v>1.144</v>
      </c>
      <c r="T310" s="1">
        <f>J310*T164</f>
        <v>0.232</v>
      </c>
      <c r="U310" s="1">
        <f>K310*U164</f>
        <v>0.136</v>
      </c>
      <c r="V310">
        <f>SUM(P310:U310)</f>
        <v>76.03200000000001</v>
      </c>
    </row>
    <row r="311" ht="15.75" customHeight="1">
      <c r="C311" t="str">
        <v>SAUCES POUR PLATS (mayonnaise, ketchup, etc.) Poids de la matière grasse</v>
      </c>
      <c r="F311" s="1">
        <v>0.005</v>
      </c>
      <c r="G311" s="1">
        <v>0.007</v>
      </c>
      <c r="H311" s="1">
        <v>0.008</v>
      </c>
      <c r="I311" s="1">
        <f>(H311*L311%)+H311</f>
        <v>0.0088</v>
      </c>
      <c r="J311" s="1">
        <v>0.008</v>
      </c>
      <c r="K311" s="1">
        <v>0.008</v>
      </c>
      <c r="L311" s="29">
        <v>10</v>
      </c>
      <c r="O311" t="str">
        <f>C311</f>
        <v>SAUCES POUR PLATS (mayonnaise, ketchup, etc.) Poids de la matière grasse</v>
      </c>
      <c r="P311" s="1">
        <f>F311*P164</f>
        <v>1.2650000000000001</v>
      </c>
      <c r="Q311" s="1">
        <f>G311*Q164</f>
        <v>5.803</v>
      </c>
      <c r="R311" s="1">
        <f>H311*R164</f>
        <v>0.384</v>
      </c>
      <c r="S311" s="1">
        <f>I311*S164</f>
        <v>0.1144</v>
      </c>
      <c r="T311" s="1">
        <f>J311*T164</f>
        <v>0.232</v>
      </c>
      <c r="U311" s="1">
        <f>K311*U164</f>
        <v>0.136</v>
      </c>
      <c r="V311">
        <f>SUM(P311:U311)</f>
        <v>7.9344</v>
      </c>
    </row>
    <row r="312" ht="15.75" customHeight="1">
      <c r="C312" t="str">
        <v>SAUCES POUR PLATS (sauce tomate, béchamel)</v>
      </c>
      <c r="F312" s="1">
        <v>0.05</v>
      </c>
      <c r="G312" s="1">
        <v>0.07</v>
      </c>
      <c r="H312" s="1">
        <v>0.08</v>
      </c>
      <c r="I312" s="1">
        <f>(H312*L312%)+H312</f>
        <v>0.088</v>
      </c>
      <c r="J312" s="1">
        <v>0.008</v>
      </c>
      <c r="K312" s="1">
        <v>0.008</v>
      </c>
      <c r="L312" s="29">
        <v>10</v>
      </c>
      <c r="O312" t="str">
        <f>C312</f>
        <v>SAUCES POUR PLATS (sauce tomate, béchamel)</v>
      </c>
      <c r="P312" s="1">
        <f>F312*P164</f>
        <v>12.65</v>
      </c>
      <c r="Q312" s="1">
        <f>G312*Q164</f>
        <v>58.03000000000001</v>
      </c>
      <c r="R312" s="1">
        <f>H312*R164</f>
        <v>3.84</v>
      </c>
      <c r="S312" s="1">
        <f>I312*S164</f>
        <v>1.144</v>
      </c>
      <c r="T312" s="1">
        <f>J312*T164</f>
        <v>0.232</v>
      </c>
      <c r="U312" s="1">
        <f>K312*U164</f>
        <v>0.136</v>
      </c>
      <c r="V312">
        <f>SUM(P312:U312)</f>
        <v>76.03200000000001</v>
      </c>
    </row>
    <row r="313" ht="15.75" customHeight="1">
      <c r="C313" t="str">
        <v>SAUCES POUR PLATS (jus de viande)</v>
      </c>
      <c r="F313" s="1">
        <v>0.025</v>
      </c>
      <c r="G313" s="1">
        <v>0.03</v>
      </c>
      <c r="H313" s="1">
        <v>0.04</v>
      </c>
      <c r="I313" s="1">
        <f>(H313*L313%)+H313</f>
        <v>0.044</v>
      </c>
      <c r="J313" s="1">
        <v>0.04</v>
      </c>
      <c r="K313" s="1">
        <v>0.035</v>
      </c>
      <c r="L313" s="29">
        <v>10</v>
      </c>
      <c r="O313" t="str">
        <f>C313</f>
        <v>SAUCES POUR PLATS (jus de viande)</v>
      </c>
      <c r="P313" s="1">
        <f>F313*P164</f>
        <v>6.325</v>
      </c>
      <c r="Q313" s="1">
        <f>G313*Q164</f>
        <v>24.869999999999997</v>
      </c>
      <c r="R313" s="1">
        <f>H313*R164</f>
        <v>1.92</v>
      </c>
      <c r="S313" s="1">
        <f>I313*S164</f>
        <v>0.572</v>
      </c>
      <c r="T313" s="1">
        <f>J313*T164</f>
        <v>1.16</v>
      </c>
      <c r="U313" s="1">
        <f>K313*U164</f>
        <v>0.5950000000000001</v>
      </c>
      <c r="V313">
        <f>SUM(P313:U313)</f>
        <v>35.44199999999999</v>
      </c>
    </row>
    <row r="314" ht="15.75" customHeight="1">
      <c r="C314" t="str">
        <v>SAUCES POUR PLATS (beurre blanc, sauce crème,sauce forestière)</v>
      </c>
      <c r="F314" s="1">
        <v>0.03</v>
      </c>
      <c r="G314" s="1">
        <v>0.04</v>
      </c>
      <c r="H314" s="1">
        <v>0.06</v>
      </c>
      <c r="I314" s="1">
        <f>(H314*L314%)+H314</f>
        <v>0.066</v>
      </c>
      <c r="J314" s="1">
        <v>0.06</v>
      </c>
      <c r="K314" s="1">
        <v>0.04</v>
      </c>
      <c r="L314" s="29">
        <v>10</v>
      </c>
      <c r="O314" t="str">
        <f>C314</f>
        <v>SAUCES POUR PLATS (beurre blanc, sauce crème,sauce forestière)</v>
      </c>
      <c r="P314" s="1">
        <f>F314*P164</f>
        <v>7.59</v>
      </c>
      <c r="Q314" s="1">
        <f>G314*Q164</f>
        <v>33.160000000000004</v>
      </c>
      <c r="R314" s="1">
        <f>H314*R164</f>
        <v>2.88</v>
      </c>
      <c r="S314" s="1">
        <f>I314*S164</f>
        <v>0.8580000000000001</v>
      </c>
      <c r="T314" s="1">
        <f>J314*T164</f>
        <v>1.74</v>
      </c>
      <c r="U314" s="1">
        <f>K314*U164</f>
        <v>0.68</v>
      </c>
      <c r="V314">
        <f>SUM(P314:U314)</f>
        <v>46.908</v>
      </c>
    </row>
    <row r="315" ht="15.75" customHeight="1">
      <c r="C315" t="str">
        <v>FROMAGES</v>
      </c>
      <c r="F315" s="1">
        <v>0.02</v>
      </c>
      <c r="G315" s="1">
        <v>0.03</v>
      </c>
      <c r="H315" s="1">
        <v>0.035</v>
      </c>
      <c r="I315" s="1">
        <f>(H315*L315%)+H315</f>
        <v>0.038500000000000006</v>
      </c>
      <c r="J315" s="1">
        <v>0.04</v>
      </c>
      <c r="K315" s="1">
        <v>0.04</v>
      </c>
      <c r="L315" s="29">
        <v>10</v>
      </c>
      <c r="O315" t="str">
        <f>C315</f>
        <v>FROMAGES</v>
      </c>
      <c r="P315" s="1">
        <f>F315*P164</f>
        <v>5.0600000000000005</v>
      </c>
      <c r="Q315" s="1">
        <f>G315*Q164</f>
        <v>24.869999999999997</v>
      </c>
      <c r="R315" s="1">
        <f>H315*R164</f>
        <v>1.6800000000000002</v>
      </c>
      <c r="S315" s="1">
        <f>I315*S164</f>
        <v>0.5005000000000001</v>
      </c>
      <c r="T315" s="1">
        <f>J315*T164</f>
        <v>1.16</v>
      </c>
      <c r="U315" s="1">
        <f>K315*U164</f>
        <v>0.68</v>
      </c>
      <c r="V315">
        <f>SUM(P315:U315)</f>
        <v>33.9505</v>
      </c>
    </row>
    <row r="316" ht="15" customHeight="1">
      <c r="C316" t="str">
        <v>*- PRODUITS LAITIERS FRAIS</v>
      </c>
      <c r="P316" t="str">
        <f>C316</f>
        <v>*- PRODUITS LAITIERS FRAIS</v>
      </c>
    </row>
    <row r="317" ht="15" customHeight="1"/>
    <row r="318" ht="15.75" customHeight="1">
      <c r="C318" t="str">
        <v>Fromage blanc, fromages frais</v>
      </c>
      <c r="F318" s="1">
        <v>0.11</v>
      </c>
      <c r="G318" s="1">
        <v>0.11</v>
      </c>
      <c r="H318" s="1">
        <v>0.111</v>
      </c>
      <c r="I318" s="1">
        <f>(H318*L318%)+H318</f>
        <v>0.1221</v>
      </c>
      <c r="J318" s="1">
        <v>0.1</v>
      </c>
      <c r="K318" s="1">
        <v>0.1</v>
      </c>
      <c r="L318" s="29">
        <v>10</v>
      </c>
      <c r="O318" t="str">
        <f>C318</f>
        <v>Fromage blanc, fromages frais</v>
      </c>
      <c r="P318" s="1">
        <f>F318*P164</f>
        <v>27.830000000000002</v>
      </c>
      <c r="Q318" s="1">
        <f>G318*Q164</f>
        <v>91.19</v>
      </c>
      <c r="R318" s="1">
        <f>H318*R164</f>
        <v>5.328</v>
      </c>
      <c r="S318" s="1">
        <f>I318*S164</f>
        <v>1.5873</v>
      </c>
      <c r="T318" s="1">
        <f>J318*T164</f>
        <v>2.9000000000000004</v>
      </c>
      <c r="U318" s="1">
        <f>K318*U164</f>
        <v>1.7000000000000002</v>
      </c>
      <c r="V318">
        <f>SUM(P318:U318)</f>
        <v>130.53529999999998</v>
      </c>
    </row>
    <row r="319" ht="15.75" customHeight="1">
      <c r="C319" t="str">
        <v>Yaourt</v>
      </c>
      <c r="F319" s="1">
        <v>0.115</v>
      </c>
      <c r="G319" s="1">
        <v>0.115</v>
      </c>
      <c r="H319" s="1">
        <v>0.116</v>
      </c>
      <c r="I319" s="1">
        <f>(H319*L319%)+H319</f>
        <v>0.12760000000000002</v>
      </c>
      <c r="J319" s="1">
        <v>0.115</v>
      </c>
      <c r="K319" s="1">
        <v>0.115</v>
      </c>
      <c r="L319" s="29">
        <v>10</v>
      </c>
      <c r="O319" t="str">
        <f>C319</f>
        <v>Yaourt</v>
      </c>
      <c r="P319" s="1">
        <f>F319*P164</f>
        <v>29.095000000000002</v>
      </c>
      <c r="Q319" s="1">
        <f>G319*Q164</f>
        <v>95.33500000000001</v>
      </c>
      <c r="R319" s="1">
        <f>H319*R164</f>
        <v>5.5680000000000005</v>
      </c>
      <c r="S319" s="1">
        <f>I319*S164</f>
        <v>1.6588000000000003</v>
      </c>
      <c r="T319" s="1">
        <f>J319*T164</f>
        <v>3.335</v>
      </c>
      <c r="U319" s="1">
        <f>K319*U164</f>
        <v>1.955</v>
      </c>
      <c r="V319">
        <f>SUM(P319:U319)</f>
        <v>136.94680000000005</v>
      </c>
    </row>
    <row r="320" ht="15.75" customHeight="1">
      <c r="C320" t="str">
        <v>Petit suisse</v>
      </c>
      <c r="F320" s="1">
        <v>0.06</v>
      </c>
      <c r="G320" s="1">
        <v>0.06</v>
      </c>
      <c r="H320" s="1">
        <v>0.12</v>
      </c>
      <c r="I320" s="1">
        <f>(H320*L320%)+H320</f>
        <v>0.132</v>
      </c>
      <c r="J320" s="1">
        <v>0.12</v>
      </c>
      <c r="K320" s="1">
        <v>0.12</v>
      </c>
      <c r="L320" s="29">
        <v>10</v>
      </c>
      <c r="O320" t="str">
        <f>C320</f>
        <v>Petit suisse</v>
      </c>
      <c r="P320" s="1">
        <f>F320*P164</f>
        <v>15.18</v>
      </c>
      <c r="Q320" s="1">
        <f>G320*Q164</f>
        <v>49.739999999999995</v>
      </c>
      <c r="R320" s="1">
        <f>H320*R164</f>
        <v>5.76</v>
      </c>
      <c r="S320" s="1">
        <f>I320*S164</f>
        <v>1.7160000000000002</v>
      </c>
      <c r="T320" s="1">
        <f>J320*T164</f>
        <v>3.48</v>
      </c>
      <c r="U320" s="1">
        <f>K320*U164</f>
        <v>2.04</v>
      </c>
      <c r="V320">
        <f>SUM(P320:U320)</f>
        <v>77.916</v>
      </c>
    </row>
    <row r="321" ht="15.75" customHeight="1">
      <c r="C321" t="str">
        <v>Lait demi-écrémé en ml des menus 4 composantes</v>
      </c>
      <c r="F321" s="1">
        <v>0.125</v>
      </c>
      <c r="G321" s="1">
        <v>0.125</v>
      </c>
      <c r="H321" s="1">
        <v>0.125</v>
      </c>
      <c r="I321" s="1">
        <f>(H321*L321%)+H321</f>
        <v>0.1375</v>
      </c>
      <c r="J321" s="1">
        <v>0</v>
      </c>
      <c r="K321" s="1">
        <v>0</v>
      </c>
      <c r="L321" s="29">
        <v>10</v>
      </c>
      <c r="O321" t="str">
        <f>C321</f>
        <v>Lait demi-écrémé en ml des menus 4 composantes</v>
      </c>
      <c r="P321" s="1">
        <f>F321*P164</f>
        <v>31.625</v>
      </c>
      <c r="Q321" s="1">
        <f>G321*Q164</f>
        <v>103.625</v>
      </c>
      <c r="R321" s="1">
        <f>H321*R164</f>
        <v>6</v>
      </c>
      <c r="S321" s="1">
        <f>I321*S164</f>
        <v>1.7875</v>
      </c>
      <c r="T321" s="1">
        <f>J321*T164</f>
        <v>0</v>
      </c>
      <c r="U321" s="1">
        <f>K321*U164</f>
        <v>0</v>
      </c>
      <c r="V321">
        <f>SUM(P321:U321)</f>
        <v>143.0375</v>
      </c>
    </row>
    <row r="322" ht="15" customHeight="1">
      <c r="C322" t="str">
        <v>*- DESSERTS</v>
      </c>
      <c r="P322" t="str">
        <f>C322</f>
        <v>*- DESSERTS</v>
      </c>
    </row>
    <row r="323" ht="15" customHeight="1"/>
    <row r="324" ht="15.75" customHeight="1">
      <c r="C324" t="str">
        <v>Desserts lactés</v>
      </c>
      <c r="F324" s="1">
        <v>0.1</v>
      </c>
      <c r="G324" s="1">
        <v>0.1</v>
      </c>
      <c r="H324" s="1">
        <v>0.1</v>
      </c>
      <c r="I324" s="1">
        <f>(H324*L324%)+H324</f>
        <v>0.11000000000000001</v>
      </c>
      <c r="J324" s="1">
        <v>0.1</v>
      </c>
      <c r="K324" s="1">
        <v>0.1</v>
      </c>
      <c r="L324" s="29">
        <v>10</v>
      </c>
      <c r="O324" t="str">
        <f>C324</f>
        <v>Desserts lactés</v>
      </c>
      <c r="P324" s="1">
        <f>F324*P164</f>
        <v>25.3</v>
      </c>
      <c r="Q324" s="1">
        <f>G324*Q164</f>
        <v>82.9</v>
      </c>
      <c r="R324" s="1">
        <f>H324*R164</f>
        <v>4.800000000000001</v>
      </c>
      <c r="S324" s="1">
        <f>I324*S164</f>
        <v>1.4300000000000002</v>
      </c>
      <c r="T324" s="1">
        <f>J324*T164</f>
        <v>2.9000000000000004</v>
      </c>
      <c r="U324" s="1">
        <f>K324*U164</f>
        <v>1.7000000000000002</v>
      </c>
      <c r="V324">
        <f>SUM(P324:U324)</f>
        <v>119.03000000000002</v>
      </c>
    </row>
    <row r="325" ht="15.75" customHeight="1">
      <c r="C325" t="str">
        <v>Mousse (en Litre)</v>
      </c>
      <c r="F325" s="1">
        <v>0.12</v>
      </c>
      <c r="G325" s="1">
        <v>0.12</v>
      </c>
      <c r="H325" s="1">
        <v>0.12</v>
      </c>
      <c r="I325" s="1">
        <f>(H325*L325%)+H325</f>
        <v>0.132</v>
      </c>
      <c r="J325" s="1">
        <v>0.12</v>
      </c>
      <c r="K325" s="1">
        <v>0.12</v>
      </c>
      <c r="L325" s="29">
        <v>10</v>
      </c>
      <c r="O325" t="str">
        <f>C325</f>
        <v>Mousse (en Litre)</v>
      </c>
      <c r="P325" s="1">
        <f>F325*P164</f>
        <v>30.36</v>
      </c>
      <c r="Q325" s="1">
        <f>G325*Q164</f>
        <v>99.47999999999999</v>
      </c>
      <c r="R325" s="1">
        <f>H325*R164</f>
        <v>5.76</v>
      </c>
      <c r="S325" s="1">
        <f>I325*S164</f>
        <v>1.7160000000000002</v>
      </c>
      <c r="T325" s="1">
        <f>J325*T164</f>
        <v>3.48</v>
      </c>
      <c r="U325" s="1">
        <f>K325*U164</f>
        <v>2.04</v>
      </c>
      <c r="V325">
        <f>SUM(P325:U325)</f>
        <v>142.83599999999996</v>
      </c>
    </row>
    <row r="326" ht="15.75" customHeight="1">
      <c r="C326" t="str">
        <v>Fruits crus</v>
      </c>
      <c r="F326" s="1">
        <v>0.11</v>
      </c>
      <c r="G326" s="1">
        <v>0.1</v>
      </c>
      <c r="H326" s="1">
        <v>0.13</v>
      </c>
      <c r="I326" s="1">
        <f>(H326*L326%)+H326</f>
        <v>0.14300000000000002</v>
      </c>
      <c r="J326" s="1">
        <v>0.13</v>
      </c>
      <c r="K326" s="1">
        <v>0.13</v>
      </c>
      <c r="L326" s="29">
        <v>10</v>
      </c>
      <c r="O326" t="str">
        <f>C326</f>
        <v>Fruits crus</v>
      </c>
      <c r="P326" s="1">
        <f>F326*P164</f>
        <v>27.830000000000002</v>
      </c>
      <c r="Q326" s="1">
        <f>G326*Q164</f>
        <v>82.9</v>
      </c>
      <c r="R326" s="1">
        <f>H326*R164</f>
        <v>6.24</v>
      </c>
      <c r="S326" s="1">
        <f>I326*S164</f>
        <v>1.8590000000000002</v>
      </c>
      <c r="T326" s="1">
        <f>J326*T164</f>
        <v>3.77</v>
      </c>
      <c r="U326" s="1">
        <f>K326*U164</f>
        <v>2.21</v>
      </c>
      <c r="V326">
        <f>SUM(P326:U326)</f>
        <v>124.80899999999998</v>
      </c>
    </row>
    <row r="327" ht="15.75" customHeight="1">
      <c r="C327" t="str">
        <v>Fruits cuits</v>
      </c>
      <c r="F327" s="1">
        <v>0.1</v>
      </c>
      <c r="G327" s="1">
        <v>0.1</v>
      </c>
      <c r="H327" s="1">
        <v>0.13</v>
      </c>
      <c r="I327" s="1">
        <f>(H327*L327%)+H327</f>
        <v>0.14300000000000002</v>
      </c>
      <c r="J327" s="1">
        <v>0.13</v>
      </c>
      <c r="K327" s="1">
        <v>0.13</v>
      </c>
      <c r="L327" s="29">
        <v>10</v>
      </c>
      <c r="O327" t="str">
        <f>C327</f>
        <v>Fruits cuits</v>
      </c>
      <c r="P327" s="1">
        <f>F327*P164</f>
        <v>25.3</v>
      </c>
      <c r="Q327" s="1">
        <f>G327*Q164</f>
        <v>82.9</v>
      </c>
      <c r="R327" s="1">
        <f>H327*R164</f>
        <v>6.24</v>
      </c>
      <c r="S327" s="1">
        <f>I327*S164</f>
        <v>1.8590000000000002</v>
      </c>
      <c r="T327" s="1">
        <f>J327*T164</f>
        <v>3.77</v>
      </c>
      <c r="U327" s="1">
        <f>K327*U164</f>
        <v>2.21</v>
      </c>
      <c r="V327">
        <f>SUM(P327:U327)</f>
        <v>122.27899999999998</v>
      </c>
    </row>
    <row r="328" ht="15.75" customHeight="1">
      <c r="C328" t="str">
        <v>Pâtisseries fraiches ou surgelées en portions</v>
      </c>
      <c r="F328" s="1">
        <v>0.04</v>
      </c>
      <c r="G328" s="1">
        <v>0.04</v>
      </c>
      <c r="H328" s="1">
        <v>0.06</v>
      </c>
      <c r="I328" s="1">
        <f>(H328*L328%)+H328</f>
        <v>0.066</v>
      </c>
      <c r="J328" s="1">
        <v>0.06</v>
      </c>
      <c r="K328" s="1">
        <v>0.06</v>
      </c>
      <c r="L328" s="29">
        <v>10</v>
      </c>
      <c r="O328" t="str">
        <f>C328</f>
        <v>Pâtisseries fraiches ou surgelées en portions</v>
      </c>
      <c r="P328" s="1">
        <f>F328*P164</f>
        <v>10.120000000000001</v>
      </c>
      <c r="Q328" s="1">
        <f>G328*Q164</f>
        <v>33.160000000000004</v>
      </c>
      <c r="R328" s="1">
        <f>H328*R164</f>
        <v>2.88</v>
      </c>
      <c r="S328" s="1">
        <f>I328*S164</f>
        <v>0.8580000000000001</v>
      </c>
      <c r="T328" s="1">
        <f>J328*T164</f>
        <v>1.74</v>
      </c>
      <c r="U328" s="1">
        <f>K328*U164</f>
        <v>1.02</v>
      </c>
      <c r="V328">
        <f>SUM(P328:U328)</f>
        <v>49.778000000000006</v>
      </c>
    </row>
    <row r="329" ht="15.75" customHeight="1">
      <c r="C329" t="str">
        <v>Pâtisseries fraiches ou surgelées à portionner</v>
      </c>
      <c r="F329" s="1">
        <v>0.06</v>
      </c>
      <c r="G329" s="1">
        <v>0.06</v>
      </c>
      <c r="H329" s="1">
        <v>0.08</v>
      </c>
      <c r="I329" s="1">
        <f>(H329*L329%)+H329</f>
        <v>0.088</v>
      </c>
      <c r="J329" s="1">
        <v>0.08</v>
      </c>
      <c r="K329" s="1">
        <v>0.08</v>
      </c>
      <c r="L329" s="29">
        <v>10</v>
      </c>
      <c r="O329" t="str">
        <f>C329</f>
        <v>Pâtisseries fraiches ou surgelées à portionner</v>
      </c>
      <c r="P329" s="1">
        <f>F329*P164</f>
        <v>15.18</v>
      </c>
      <c r="Q329" s="1">
        <f>G329*Q164</f>
        <v>49.739999999999995</v>
      </c>
      <c r="R329" s="1">
        <f>H329*R164</f>
        <v>3.84</v>
      </c>
      <c r="S329" s="1">
        <f>I329*S164</f>
        <v>1.144</v>
      </c>
      <c r="T329" s="1">
        <f>J329*T164</f>
        <v>2.32</v>
      </c>
      <c r="U329" s="1">
        <f>K329*U164</f>
        <v>1.36</v>
      </c>
      <c r="V329">
        <f>SUM(P329:U329)</f>
        <v>73.58399999999999</v>
      </c>
    </row>
    <row r="330" ht="15.75" customHeight="1">
      <c r="C330" t="str">
        <v>Pâtisserie sèche emballée</v>
      </c>
      <c r="F330" s="1">
        <v>0.03</v>
      </c>
      <c r="G330" s="1">
        <v>0.03</v>
      </c>
      <c r="H330" s="1">
        <v>0.05</v>
      </c>
      <c r="I330" s="1">
        <f>(H330*L330%)+H330</f>
        <v>0.05500000000000001</v>
      </c>
      <c r="J330" s="1">
        <v>0.05</v>
      </c>
      <c r="K330" s="1">
        <v>0.05</v>
      </c>
      <c r="L330" s="29">
        <v>10</v>
      </c>
      <c r="O330" t="str">
        <f>C330</f>
        <v>Pâtisserie sèche emballée</v>
      </c>
      <c r="P330" s="1">
        <f>F330*P164</f>
        <v>7.59</v>
      </c>
      <c r="Q330" s="1">
        <f>G330*Q164</f>
        <v>24.869999999999997</v>
      </c>
      <c r="R330" s="1">
        <f>H330*R164</f>
        <v>2.4000000000000004</v>
      </c>
      <c r="S330" s="1">
        <f>I330*S164</f>
        <v>0.7150000000000001</v>
      </c>
      <c r="T330" s="1">
        <f>J330*T164</f>
        <v>1.4500000000000002</v>
      </c>
      <c r="U330" s="1">
        <f>K330*U164</f>
        <v>0.8500000000000001</v>
      </c>
      <c r="V330">
        <f>SUM(P330:U330)</f>
        <v>37.875</v>
      </c>
    </row>
    <row r="331" ht="15.75" customHeight="1">
      <c r="C331" t="str">
        <v>Biscuits d'accompagnement</v>
      </c>
      <c r="F331" s="1">
        <v>0.015</v>
      </c>
      <c r="G331" s="1">
        <v>0.015</v>
      </c>
      <c r="H331" s="1">
        <v>0.021</v>
      </c>
      <c r="I331" s="1">
        <f>(H331*L331%)+H331</f>
        <v>0.023100000000000002</v>
      </c>
      <c r="J331" s="1">
        <v>0.002</v>
      </c>
      <c r="K331" s="1">
        <v>0.002</v>
      </c>
      <c r="L331" s="29">
        <v>10</v>
      </c>
      <c r="O331" t="str">
        <f>C331</f>
        <v>Biscuits d'accompagnement</v>
      </c>
      <c r="P331" s="1">
        <f>F331*P164</f>
        <v>3.795</v>
      </c>
      <c r="Q331" s="1">
        <f>G331*Q164</f>
        <v>12.434999999999999</v>
      </c>
      <c r="R331" s="1">
        <f>H331*R164</f>
        <v>1.008</v>
      </c>
      <c r="S331" s="1">
        <f>I331*S164</f>
        <v>0.3003</v>
      </c>
      <c r="T331" s="1">
        <f>J331*T164</f>
        <v>0.058</v>
      </c>
      <c r="U331" s="1">
        <f>K331*U164</f>
        <v>0.034</v>
      </c>
      <c r="V331">
        <f>SUM(P331:U331)</f>
        <v>17.630299999999995</v>
      </c>
    </row>
    <row r="332" ht="15" customHeight="1">
      <c r="C332" t="str">
        <v>GOUTER, COLLATION (enfants, adolescents et personnes âgées en institution)</v>
      </c>
      <c r="P332" t="str">
        <f>C332</f>
        <v>GOUTER, COLLATION (enfants, adolescents et personnes âgées en institution)</v>
      </c>
    </row>
    <row r="333" ht="15" customHeight="1"/>
    <row r="334" ht="15.75" customHeight="1">
      <c r="C334" t="str">
        <v>Pain</v>
      </c>
      <c r="F334" s="1">
        <v>0.04</v>
      </c>
      <c r="G334" s="1">
        <v>0.05</v>
      </c>
      <c r="H334" s="1">
        <v>0.08</v>
      </c>
      <c r="I334" s="1">
        <f>(H334*L334%)+H334</f>
        <v>0.088</v>
      </c>
      <c r="J334" s="1">
        <v>0.04</v>
      </c>
      <c r="L334" s="29">
        <v>10</v>
      </c>
      <c r="O334" t="str">
        <f>C334</f>
        <v>Pain</v>
      </c>
      <c r="P334" s="1">
        <f>F334*P164</f>
        <v>10.120000000000001</v>
      </c>
      <c r="Q334" s="1">
        <f>G334*Q164</f>
        <v>41.45</v>
      </c>
      <c r="R334" s="1">
        <f>H334*R164</f>
        <v>3.84</v>
      </c>
      <c r="S334" s="1">
        <f>I334*S164</f>
        <v>1.144</v>
      </c>
      <c r="T334" s="1">
        <f>J334*T164</f>
        <v>1.16</v>
      </c>
      <c r="U334" s="1">
        <f>K334*U164</f>
        <v>0</v>
      </c>
      <c r="V334">
        <f>SUM(P334:U334)</f>
        <v>57.714000000000006</v>
      </c>
    </row>
    <row r="335" ht="15" customHeight="1">
      <c r="C335" t="str">
        <v>Biscuits secs</v>
      </c>
      <c r="P335" t="str">
        <f>C335</f>
        <v>Biscuits secs</v>
      </c>
    </row>
    <row r="336" ht="15" customHeight="1"/>
    <row r="337" ht="15.75" customHeight="1">
      <c r="C337" t="str">
        <v>Céréales (enfants et adolescents uniquement)</v>
      </c>
      <c r="F337" s="1">
        <v>0.035</v>
      </c>
      <c r="G337" s="1">
        <v>0.055</v>
      </c>
      <c r="H337" s="1">
        <v>0.08</v>
      </c>
      <c r="I337" s="1">
        <f>(H337*L337%)+H337</f>
        <v>0.088</v>
      </c>
      <c r="L337" s="29">
        <v>10</v>
      </c>
      <c r="O337" t="str">
        <f>C337</f>
        <v>Céréales (enfants et adolescents uniquement)</v>
      </c>
      <c r="P337" s="1">
        <f>F337*P164</f>
        <v>8.855</v>
      </c>
      <c r="Q337" s="1">
        <f>G337*Q164</f>
        <v>45.595</v>
      </c>
      <c r="R337" s="1">
        <f>H337*R164</f>
        <v>3.84</v>
      </c>
      <c r="S337" s="1">
        <f>I337*S164</f>
        <v>1.144</v>
      </c>
      <c r="T337" s="1">
        <f>J337*T164</f>
        <v>0</v>
      </c>
      <c r="U337" s="1">
        <f>K337*U164</f>
        <v>0</v>
      </c>
      <c r="V337">
        <f>SUM(P337:U337)</f>
        <v>59.434000000000005</v>
      </c>
    </row>
    <row r="338" ht="15.75" customHeight="1">
      <c r="C338" t="str">
        <v>Pâtisseries sèches emballées</v>
      </c>
      <c r="F338" s="1">
        <v>0.03</v>
      </c>
      <c r="G338" s="1">
        <v>0.03</v>
      </c>
      <c r="H338" s="1">
        <v>0.05</v>
      </c>
      <c r="I338" s="1">
        <f>(H338*L338%)+H338</f>
        <v>0.05500000000000001</v>
      </c>
      <c r="J338" s="1">
        <v>0.05</v>
      </c>
      <c r="L338" s="29">
        <v>10</v>
      </c>
      <c r="O338" t="str">
        <f>C338</f>
        <v>Pâtisseries sèches emballées</v>
      </c>
      <c r="P338" s="1">
        <f>F338*P164</f>
        <v>7.59</v>
      </c>
      <c r="Q338" s="1">
        <f>G338*Q164</f>
        <v>24.869999999999997</v>
      </c>
      <c r="R338" s="1">
        <f>H338*R164</f>
        <v>2.4000000000000004</v>
      </c>
      <c r="S338" s="1">
        <f>I338*S164</f>
        <v>0.7150000000000001</v>
      </c>
      <c r="T338" s="1">
        <f>J338*T164</f>
        <v>1.4500000000000002</v>
      </c>
      <c r="U338" s="1">
        <f>K338*U164</f>
        <v>0</v>
      </c>
      <c r="V338">
        <f>SUM(P338:U338)</f>
        <v>37.025</v>
      </c>
    </row>
    <row r="339" ht="15.75" customHeight="1">
      <c r="C339" t="str">
        <v>Confiture, chocolat, miel</v>
      </c>
      <c r="F339" s="1">
        <v>0.02</v>
      </c>
      <c r="G339" s="1">
        <v>0.02</v>
      </c>
      <c r="H339" s="1">
        <v>0.03</v>
      </c>
      <c r="I339" s="1">
        <f>(H339*L339%)+H339</f>
        <v>0.033</v>
      </c>
      <c r="J339" s="1">
        <v>0.03</v>
      </c>
      <c r="L339" s="29">
        <v>10</v>
      </c>
      <c r="O339" t="str">
        <f>C339</f>
        <v>Confiture, chocolat, miel</v>
      </c>
      <c r="P339" s="1">
        <f>F339*P164</f>
        <v>5.0600000000000005</v>
      </c>
      <c r="Q339" s="1">
        <f>G339*Q164</f>
        <v>16.580000000000002</v>
      </c>
      <c r="R339" s="1">
        <f>H339*R164</f>
        <v>1.44</v>
      </c>
      <c r="S339" s="1">
        <f>I339*S164</f>
        <v>0.42900000000000005</v>
      </c>
      <c r="T339" s="1">
        <f>J339*T164</f>
        <v>0.87</v>
      </c>
      <c r="U339" s="1">
        <f>K339*U164</f>
        <v>0</v>
      </c>
      <c r="V339">
        <f>SUM(P339:U339)</f>
        <v>24.379</v>
      </c>
    </row>
    <row r="340" ht="15.75" customHeight="1">
      <c r="C340" t="str">
        <v>Fruit cru</v>
      </c>
      <c r="F340" s="1">
        <v>0.1</v>
      </c>
      <c r="G340" s="1">
        <v>0.2</v>
      </c>
      <c r="H340" s="1">
        <v>0.13</v>
      </c>
      <c r="I340" s="1">
        <f>(H340*L340%)+H340</f>
        <v>0.14300000000000002</v>
      </c>
      <c r="J340" s="1">
        <v>0.13</v>
      </c>
      <c r="L340" s="29">
        <v>10</v>
      </c>
      <c r="O340" t="str">
        <f>C340</f>
        <v>Fruit cru</v>
      </c>
      <c r="P340" s="1">
        <f>F340*P164</f>
        <v>25.3</v>
      </c>
      <c r="Q340" s="1">
        <f>G340*Q164</f>
        <v>165.8</v>
      </c>
      <c r="R340" s="1">
        <f>H340*R164</f>
        <v>6.24</v>
      </c>
      <c r="S340" s="1">
        <f>I340*S164</f>
        <v>1.8590000000000002</v>
      </c>
      <c r="T340" s="1">
        <f>J340*T164</f>
        <v>3.77</v>
      </c>
      <c r="U340" s="1">
        <f>K340*U164</f>
        <v>0</v>
      </c>
      <c r="V340">
        <f>SUM(P340:U340)</f>
        <v>202.96900000000005</v>
      </c>
    </row>
    <row r="341" ht="15.75" customHeight="1">
      <c r="C341" t="str">
        <v>Fruit cuit</v>
      </c>
      <c r="F341" s="1">
        <v>0.1</v>
      </c>
      <c r="G341" s="1">
        <v>0.1</v>
      </c>
      <c r="H341" s="1">
        <v>0.13</v>
      </c>
      <c r="I341" s="1">
        <f>(H341*L341%)+H341</f>
        <v>0.14300000000000002</v>
      </c>
      <c r="J341" s="1">
        <v>0.13</v>
      </c>
      <c r="L341" s="29">
        <v>10</v>
      </c>
      <c r="O341" t="str">
        <f>C341</f>
        <v>Fruit cuit</v>
      </c>
      <c r="P341" s="1">
        <f>F341*P164</f>
        <v>25.3</v>
      </c>
      <c r="Q341" s="1">
        <f>G341*Q164</f>
        <v>82.9</v>
      </c>
      <c r="R341" s="1">
        <f>H341*R164</f>
        <v>6.24</v>
      </c>
      <c r="S341" s="1">
        <f>I341*S164</f>
        <v>1.8590000000000002</v>
      </c>
      <c r="T341" s="1">
        <f>J341*T164</f>
        <v>3.77</v>
      </c>
      <c r="U341" s="1">
        <f>K341*U164</f>
        <v>0</v>
      </c>
      <c r="V341">
        <f>SUM(P341:U341)</f>
        <v>120.06899999999999</v>
      </c>
    </row>
    <row r="342" ht="15.75" customHeight="1">
      <c r="C342" t="str">
        <v>Lait 1/2 écrémé (en Litre)</v>
      </c>
      <c r="F342" s="1">
        <v>0.125</v>
      </c>
      <c r="G342" s="1">
        <v>0.125</v>
      </c>
      <c r="H342" s="1">
        <v>0.25</v>
      </c>
      <c r="I342" s="1">
        <f>(H342*L342%)+H342</f>
        <v>0.275</v>
      </c>
      <c r="J342" s="1">
        <v>0.15</v>
      </c>
      <c r="L342" s="29">
        <v>10</v>
      </c>
      <c r="O342" t="str">
        <f>C342</f>
        <v>Lait 1/2 écrémé (en Litre)</v>
      </c>
      <c r="P342" s="1">
        <f>F342*P164</f>
        <v>31.625</v>
      </c>
      <c r="Q342" s="1">
        <f>G342*Q164</f>
        <v>103.625</v>
      </c>
      <c r="R342" s="1">
        <f>H342*R164</f>
        <v>12</v>
      </c>
      <c r="S342" s="1">
        <f>I342*S164</f>
        <v>3.575</v>
      </c>
      <c r="T342" s="1">
        <f>J342*T164</f>
        <v>4.35</v>
      </c>
      <c r="U342" s="1">
        <f>K342*U164</f>
        <v>0</v>
      </c>
      <c r="V342">
        <f>SUM(P342:U342)</f>
        <v>155.17499999999998</v>
      </c>
    </row>
    <row r="343" ht="15.75" customHeight="1">
      <c r="C343" t="str">
        <v>Yaourt</v>
      </c>
      <c r="F343" s="1">
        <v>0.115</v>
      </c>
      <c r="G343" s="1">
        <v>0.115</v>
      </c>
      <c r="H343" s="1">
        <v>0.11</v>
      </c>
      <c r="I343" s="1">
        <f>(H343*L343%)+H343</f>
        <v>0.121</v>
      </c>
      <c r="J343" s="1">
        <v>0.115</v>
      </c>
      <c r="L343" s="29">
        <v>10</v>
      </c>
      <c r="O343" t="str">
        <f>C343</f>
        <v>Yaourt</v>
      </c>
      <c r="P343" s="1">
        <f>F343*P164</f>
        <v>29.095000000000002</v>
      </c>
      <c r="Q343" s="1">
        <f>G343*Q164</f>
        <v>95.33500000000001</v>
      </c>
      <c r="R343" s="1">
        <f>H343*R164</f>
        <v>5.28</v>
      </c>
      <c r="S343" s="1">
        <f>I343*S164</f>
        <v>1.573</v>
      </c>
      <c r="T343" s="1">
        <f>J343*T164</f>
        <v>3.335</v>
      </c>
      <c r="U343" s="1">
        <f>K343*U164</f>
        <v>0</v>
      </c>
      <c r="V343">
        <f>SUM(P343:U343)</f>
        <v>134.61800000000002</v>
      </c>
    </row>
    <row r="344" ht="15.75" customHeight="1">
      <c r="C344" t="str">
        <v>Fromage blanc</v>
      </c>
      <c r="F344" s="1">
        <v>0.11</v>
      </c>
      <c r="G344" s="1">
        <v>0.11</v>
      </c>
      <c r="H344" s="1">
        <v>0.11</v>
      </c>
      <c r="I344" s="1">
        <f>(H344*L344%)+H344</f>
        <v>0.121</v>
      </c>
      <c r="J344" s="1">
        <v>0.1</v>
      </c>
      <c r="L344" s="29">
        <v>10</v>
      </c>
      <c r="O344" t="str">
        <f>C344</f>
        <v>Fromage blanc</v>
      </c>
      <c r="P344" s="1">
        <f>F344*P164</f>
        <v>27.830000000000002</v>
      </c>
      <c r="Q344" s="1">
        <f>G344*Q164</f>
        <v>91.19</v>
      </c>
      <c r="R344" s="1">
        <f>H344*R164</f>
        <v>5.28</v>
      </c>
      <c r="S344" s="1">
        <f>I344*S164</f>
        <v>1.573</v>
      </c>
      <c r="T344" s="1">
        <f>J344*T164</f>
        <v>2.9000000000000004</v>
      </c>
      <c r="U344" s="1">
        <f>K344*U164</f>
        <v>0</v>
      </c>
      <c r="V344">
        <f>SUM(P344:U344)</f>
        <v>128.773</v>
      </c>
    </row>
    <row r="345" ht="15.75" customHeight="1">
      <c r="C345" t="str">
        <v>Fromage</v>
      </c>
      <c r="F345" s="1">
        <v>0.02</v>
      </c>
      <c r="G345" s="1">
        <v>0.03</v>
      </c>
      <c r="H345" s="1">
        <v>0.035</v>
      </c>
      <c r="I345" s="1">
        <f>(H345*L345%)+H345</f>
        <v>0.038500000000000006</v>
      </c>
      <c r="J345" s="1">
        <v>0.04</v>
      </c>
      <c r="L345" s="29">
        <v>10</v>
      </c>
      <c r="O345" t="str">
        <f>C345</f>
        <v>Fromage</v>
      </c>
      <c r="P345" s="1">
        <f>F345*P164</f>
        <v>5.0600000000000005</v>
      </c>
      <c r="Q345" s="1">
        <f>G345*Q164</f>
        <v>24.869999999999997</v>
      </c>
      <c r="R345" s="1">
        <f>H345*R164</f>
        <v>1.6800000000000002</v>
      </c>
      <c r="S345" s="1">
        <f>I345*S164</f>
        <v>0.5005000000000001</v>
      </c>
      <c r="T345" s="1">
        <f>J345*T164</f>
        <v>1.16</v>
      </c>
      <c r="U345" s="1">
        <f>K345*U164</f>
        <v>0</v>
      </c>
      <c r="V345">
        <f>SUM(P345:U345)</f>
        <v>33.2705</v>
      </c>
    </row>
    <row r="346" ht="16.5" customHeight="1">
      <c r="C346" t="str">
        <v>Petit suisse</v>
      </c>
      <c r="F346" s="1">
        <v>0.06</v>
      </c>
      <c r="G346" s="1">
        <v>0.06</v>
      </c>
      <c r="H346" s="1">
        <v>0.12</v>
      </c>
      <c r="I346" s="1">
        <f>(H346*L346%)+H346</f>
        <v>0.132</v>
      </c>
      <c r="J346" s="1">
        <v>0.12</v>
      </c>
      <c r="L346" s="29">
        <v>10</v>
      </c>
      <c r="O346" t="str">
        <f>C346</f>
        <v>Petit suisse</v>
      </c>
      <c r="P346" s="1">
        <f>F346*P164</f>
        <v>15.18</v>
      </c>
      <c r="Q346" s="1">
        <f>G346*Q164</f>
        <v>49.739999999999995</v>
      </c>
      <c r="R346" s="1">
        <f>H346*R164</f>
        <v>5.76</v>
      </c>
      <c r="S346" s="1">
        <f>I346*S164</f>
        <v>1.7160000000000002</v>
      </c>
      <c r="T346" s="1">
        <f>J346*T164</f>
        <v>3.48</v>
      </c>
      <c r="U346" s="1">
        <f>K346*U164</f>
        <v>0</v>
      </c>
      <c r="V346">
        <f>SUM(P346:U346)</f>
        <v>75.87599999999999</v>
      </c>
    </row>
    <row r="347"/>
  </sheetData>
  <mergeCells count="244">
    <mergeCell ref="B8:K8"/>
    <mergeCell ref="L8:T8"/>
    <mergeCell ref="B9:D12"/>
    <mergeCell ref="E9:E12"/>
    <mergeCell ref="F9:F12"/>
    <mergeCell ref="G9:K9"/>
    <mergeCell ref="L9:M10"/>
    <mergeCell ref="N9:T12"/>
    <mergeCell ref="L11:M11"/>
    <mergeCell ref="G12:K12"/>
    <mergeCell ref="B17:D17"/>
    <mergeCell ref="M17:N17"/>
    <mergeCell ref="B18:D18"/>
    <mergeCell ref="M18:N18"/>
    <mergeCell ref="B19:D19"/>
    <mergeCell ref="M19:N19"/>
    <mergeCell ref="L12:M12"/>
    <mergeCell ref="B14:D14"/>
    <mergeCell ref="M14:N14"/>
    <mergeCell ref="B15:D15"/>
    <mergeCell ref="M15:N15"/>
    <mergeCell ref="B16:D16"/>
    <mergeCell ref="M16:N16"/>
    <mergeCell ref="B24:D24"/>
    <mergeCell ref="M24:N24"/>
    <mergeCell ref="B25:D25"/>
    <mergeCell ref="M25:N25"/>
    <mergeCell ref="B27:L27"/>
    <mergeCell ref="B35:J35"/>
    <mergeCell ref="K35:T35"/>
    <mergeCell ref="B20:D20"/>
    <mergeCell ref="M20:N20"/>
    <mergeCell ref="B21:D21"/>
    <mergeCell ref="M21:N21"/>
    <mergeCell ref="B23:D23"/>
    <mergeCell ref="M23:N23"/>
    <mergeCell ref="B42:J42"/>
    <mergeCell ref="K42:T42"/>
    <mergeCell ref="B43:E43"/>
    <mergeCell ref="H43:I43"/>
    <mergeCell ref="K43:L43"/>
    <mergeCell ref="M43:N43"/>
    <mergeCell ref="B36:E36"/>
    <mergeCell ref="G36:H36"/>
    <mergeCell ref="L36:N36"/>
    <mergeCell ref="B37:E37"/>
    <mergeCell ref="G37:H37"/>
    <mergeCell ref="M37:N37"/>
    <mergeCell ref="B44:E44"/>
    <mergeCell ref="H44:I44"/>
    <mergeCell ref="K44:L44"/>
    <mergeCell ref="B48:O50"/>
    <mergeCell ref="B52:B53"/>
    <mergeCell ref="C52:D53"/>
    <mergeCell ref="E52:L53"/>
    <mergeCell ref="M52:M53"/>
    <mergeCell ref="N52:N53"/>
    <mergeCell ref="O52:O53"/>
    <mergeCell ref="B54:O55"/>
    <mergeCell ref="R55:V55"/>
    <mergeCell ref="B56:O57"/>
    <mergeCell ref="B58:B60"/>
    <mergeCell ref="C58:C60"/>
    <mergeCell ref="D58:D60"/>
    <mergeCell ref="E58:E60"/>
    <mergeCell ref="F58:F60"/>
    <mergeCell ref="G58:H60"/>
    <mergeCell ref="I58:J60"/>
    <mergeCell ref="K58:L60"/>
    <mergeCell ref="M60:O63"/>
    <mergeCell ref="K72:K78"/>
    <mergeCell ref="L72:L78"/>
    <mergeCell ref="M65:O66"/>
    <mergeCell ref="B67:O67"/>
    <mergeCell ref="B68:B69"/>
    <mergeCell ref="C68:C69"/>
    <mergeCell ref="I68:I69"/>
    <mergeCell ref="J68:J69"/>
    <mergeCell ref="K68:K69"/>
    <mergeCell ref="L68:L69"/>
    <mergeCell ref="B70:O71"/>
    <mergeCell ref="L86:L87"/>
    <mergeCell ref="M86:M87"/>
    <mergeCell ref="N86:N87"/>
    <mergeCell ref="O86:O87"/>
    <mergeCell ref="B89:E90"/>
    <mergeCell ref="G89:H90"/>
    <mergeCell ref="I89:J90"/>
    <mergeCell ref="M72:O78"/>
    <mergeCell ref="R79:V79"/>
    <mergeCell ref="B85:O85"/>
    <mergeCell ref="B86:B87"/>
    <mergeCell ref="C86:C87"/>
    <mergeCell ref="F86:F87"/>
    <mergeCell ref="G86:G87"/>
    <mergeCell ref="H86:H87"/>
    <mergeCell ref="I86:I87"/>
    <mergeCell ref="J86:J87"/>
    <mergeCell ref="B72:B78"/>
    <mergeCell ref="C72:C78"/>
    <mergeCell ref="D72:D78"/>
    <mergeCell ref="E72:E78"/>
    <mergeCell ref="F72:F78"/>
    <mergeCell ref="G72:G78"/>
    <mergeCell ref="H72:J78"/>
    <mergeCell ref="G102:G105"/>
    <mergeCell ref="H102:J105"/>
    <mergeCell ref="K102:K105"/>
    <mergeCell ref="L102:L105"/>
    <mergeCell ref="M102:O105"/>
    <mergeCell ref="R106:V106"/>
    <mergeCell ref="I91:J92"/>
    <mergeCell ref="K91:L92"/>
    <mergeCell ref="M92:O98"/>
    <mergeCell ref="R92:V92"/>
    <mergeCell ref="B100:O101"/>
    <mergeCell ref="B102:B105"/>
    <mergeCell ref="C102:C105"/>
    <mergeCell ref="D102:D105"/>
    <mergeCell ref="E102:E105"/>
    <mergeCell ref="F102:F105"/>
    <mergeCell ref="B91:B92"/>
    <mergeCell ref="C91:C92"/>
    <mergeCell ref="D91:D92"/>
    <mergeCell ref="E91:E92"/>
    <mergeCell ref="F91:G92"/>
    <mergeCell ref="H91:H92"/>
    <mergeCell ref="L112:L113"/>
    <mergeCell ref="M112:M113"/>
    <mergeCell ref="N112:N113"/>
    <mergeCell ref="O112:O113"/>
    <mergeCell ref="B114:O115"/>
    <mergeCell ref="B116:B117"/>
    <mergeCell ref="C116:C117"/>
    <mergeCell ref="D116:D117"/>
    <mergeCell ref="E116:E117"/>
    <mergeCell ref="F116:F117"/>
    <mergeCell ref="B112:B113"/>
    <mergeCell ref="C112:C113"/>
    <mergeCell ref="G112:G113"/>
    <mergeCell ref="H112:H113"/>
    <mergeCell ref="I112:I113"/>
    <mergeCell ref="J112:J113"/>
    <mergeCell ref="R118:V118"/>
    <mergeCell ref="G119:H119"/>
    <mergeCell ref="I119:J119"/>
    <mergeCell ref="G120:H120"/>
    <mergeCell ref="I120:J120"/>
    <mergeCell ref="G121:H121"/>
    <mergeCell ref="I121:J121"/>
    <mergeCell ref="G116:H117"/>
    <mergeCell ref="I116:J117"/>
    <mergeCell ref="K116:L117"/>
    <mergeCell ref="M117:O124"/>
    <mergeCell ref="G118:H118"/>
    <mergeCell ref="I118:J118"/>
    <mergeCell ref="G122:H122"/>
    <mergeCell ref="I122:J122"/>
    <mergeCell ref="G123:H123"/>
    <mergeCell ref="I123:J123"/>
    <mergeCell ref="I124:J124"/>
    <mergeCell ref="K124:L124"/>
    <mergeCell ref="B125:O126"/>
    <mergeCell ref="B127:B130"/>
    <mergeCell ref="C127:C130"/>
    <mergeCell ref="D127:D130"/>
    <mergeCell ref="E127:E130"/>
    <mergeCell ref="F127:F130"/>
    <mergeCell ref="G127:G130"/>
    <mergeCell ref="H127:J130"/>
    <mergeCell ref="K127:K130"/>
    <mergeCell ref="L127:L130"/>
    <mergeCell ref="M127:O130"/>
    <mergeCell ref="R132:V132"/>
    <mergeCell ref="B137:B138"/>
    <mergeCell ref="C137:C138"/>
    <mergeCell ref="G137:G138"/>
    <mergeCell ref="H137:H138"/>
    <mergeCell ref="I137:I138"/>
    <mergeCell ref="J137:J138"/>
    <mergeCell ref="B147:O147"/>
    <mergeCell ref="D150:I150"/>
    <mergeCell ref="B152:L154"/>
    <mergeCell ref="P156:P162"/>
    <mergeCell ref="Q156:Q162"/>
    <mergeCell ref="R156:R162"/>
    <mergeCell ref="K157:K163"/>
    <mergeCell ref="L157:L163"/>
    <mergeCell ref="L137:L138"/>
    <mergeCell ref="M137:M138"/>
    <mergeCell ref="N137:N138"/>
    <mergeCell ref="O137:O138"/>
    <mergeCell ref="B142:O142"/>
    <mergeCell ref="B144:N144"/>
    <mergeCell ref="C166:L167"/>
    <mergeCell ref="P166:V167"/>
    <mergeCell ref="C181:L182"/>
    <mergeCell ref="P181:V182"/>
    <mergeCell ref="C198:L199"/>
    <mergeCell ref="P198:V199"/>
    <mergeCell ref="S156:S162"/>
    <mergeCell ref="T156:T162"/>
    <mergeCell ref="U156:U162"/>
    <mergeCell ref="V156:V162"/>
    <mergeCell ref="B157:E163"/>
    <mergeCell ref="F157:F163"/>
    <mergeCell ref="G157:G163"/>
    <mergeCell ref="H157:H163"/>
    <mergeCell ref="I157:I163"/>
    <mergeCell ref="J157:J163"/>
    <mergeCell ref="C225:L226"/>
    <mergeCell ref="P225:V226"/>
    <mergeCell ref="C234:L235"/>
    <mergeCell ref="P234:V235"/>
    <mergeCell ref="C241:L242"/>
    <mergeCell ref="P241:V242"/>
    <mergeCell ref="C201:L202"/>
    <mergeCell ref="P201:V202"/>
    <mergeCell ref="C215:L216"/>
    <mergeCell ref="P215:V216"/>
    <mergeCell ref="C223:L224"/>
    <mergeCell ref="P223:V224"/>
    <mergeCell ref="C283:L284"/>
    <mergeCell ref="P283:V284"/>
    <mergeCell ref="C287:L288"/>
    <mergeCell ref="P287:V288"/>
    <mergeCell ref="C294:L295"/>
    <mergeCell ref="P294:V295"/>
    <mergeCell ref="C250:L251"/>
    <mergeCell ref="P250:V251"/>
    <mergeCell ref="C262:L263"/>
    <mergeCell ref="P262:V263"/>
    <mergeCell ref="C279:L280"/>
    <mergeCell ref="P279:V280"/>
    <mergeCell ref="C332:L333"/>
    <mergeCell ref="P332:V333"/>
    <mergeCell ref="C335:L336"/>
    <mergeCell ref="P335:V336"/>
    <mergeCell ref="C304:L305"/>
    <mergeCell ref="P304:V305"/>
    <mergeCell ref="C316:L317"/>
    <mergeCell ref="P316:V317"/>
    <mergeCell ref="C322:L323"/>
    <mergeCell ref="P322:V323"/>
  </mergeCells>
  <pageMargins left="0.25" right="0.25" top="0.75" bottom="0.75" header="0.3" footer="0.3"/>
  <ignoredErrors>
    <ignoredError numberStoredAsText="1" sqref="A1:AA347"/>
  </ignoredErrors>
</worksheet>
</file>

<file path=xl/worksheets/sheet10.xml><?xml version="1.0" encoding="utf-8"?>
<worksheet xmlns="http://schemas.openxmlformats.org/spreadsheetml/2006/main" xmlns:r="http://schemas.openxmlformats.org/officeDocument/2006/relationships">
  <dimension ref="A2:K321"/>
  <sheetViews>
    <sheetView workbookViewId="0" rightToLeft="0"/>
  </sheetViews>
  <cols>
    <col min="1" max="1" customWidth="1" width="11.42578125"/>
    <col min="2" max="2" customWidth="1" width="129.42578125"/>
    <col min="3" max="3" customWidth="1" width="11.42578125"/>
    <col min="4" max="4" customWidth="1" width="11.42578125"/>
    <col min="5" max="5" customWidth="1" width="11.42578125"/>
    <col min="6" max="6" customWidth="1" width="11.42578125"/>
    <col min="7" max="7" customWidth="1" width="11.42578125"/>
    <col min="8" max="8" customWidth="1" width="11.42578125"/>
    <col min="9" max="9" customWidth="1" width="11.42578125"/>
    <col min="10" max="10" customWidth="1" width="11.42578125"/>
    <col min="11" max="11" customWidth="1" width="11.42578125"/>
    <col min="12" max="12" customWidth="1" width="11.42578125"/>
    <col min="13" max="13" customWidth="1" width="11.42578125"/>
    <col min="14" max="14" customWidth="1" width="11.42578125"/>
    <col min="15" max="15" customWidth="1" width="11.42578125"/>
    <col min="16" max="16" customWidth="1" width="11.42578125"/>
    <col min="17" max="17" customWidth="1" width="11.42578125"/>
    <col min="18" max="18" customWidth="1" width="11.42578125"/>
    <col min="19" max="19" customWidth="1" width="11.42578125"/>
    <col min="20" max="20" customWidth="1" width="11.42578125"/>
    <col min="21" max="21" customWidth="1" width="11.42578125"/>
    <col min="22" max="22" customWidth="1" width="11.42578125"/>
    <col min="23" max="23" customWidth="1" width="11.42578125"/>
    <col min="24" max="24" customWidth="1" width="11.42578125"/>
    <col min="25" max="25" customWidth="1" width="11.42578125"/>
    <col min="26" max="26" customWidth="1" width="11.42578125"/>
    <col min="27" max="27" customWidth="1" width="11.42578125"/>
    <col min="28" max="28" customWidth="1" width="11.42578125"/>
    <col min="29" max="29" customWidth="1" width="11.42578125"/>
    <col min="30" max="30" customWidth="1" width="11.42578125"/>
    <col min="31" max="31" customWidth="1" width="11.42578125"/>
    <col min="32" max="32" customWidth="1" width="11.42578125"/>
    <col min="33" max="33" customWidth="1" width="11.42578125"/>
    <col min="34" max="34" customWidth="1" width="11.42578125"/>
    <col min="35" max="35" customWidth="1" width="11.42578125"/>
    <col min="36" max="36" customWidth="1" width="11.42578125"/>
    <col min="37" max="37" customWidth="1" width="11.42578125"/>
    <col min="38" max="38" customWidth="1" width="11.42578125"/>
    <col min="39" max="39" customWidth="1" width="11.42578125"/>
    <col min="40" max="40" customWidth="1" width="11.42578125"/>
    <col min="41" max="41" customWidth="1" width="11.42578125"/>
    <col min="42" max="42" customWidth="1" width="11.42578125"/>
    <col min="43" max="43" customWidth="1" width="11.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2" ht="31.5" customHeight="1">
      <c r="B2" t="str">
        <v>Excel: Outils d'analyse</v>
      </c>
    </row>
    <row r="3" ht="28.5" customHeight="1">
      <c r="B3" t="str">
        <v>http://lecompagnon.info/excel/analyse.htm</v>
      </c>
    </row>
    <row r="4" ht="31.5" customHeight="1">
      <c r="B4" t="str">
        <v>Les fonctions d'Excel</v>
      </c>
    </row>
    <row r="5" ht="23.25" customHeight="1">
      <c r="B5" t="str">
        <v>http://www.astucesinternet.com/modules/smartsection/item.php?itemid=85</v>
      </c>
    </row>
    <row r="6" ht="49.5" customHeight="1">
      <c r="B6" t="str">
        <v>Afficher les relations entre formules et cellules</v>
      </c>
    </row>
    <row r="7" ht="50.25" customHeight="1"/>
    <row r="8" ht="15" customHeight="1">
      <c r="B8" t="str">
        <v xml:space="preserve"> Il est parfois difficile de vérifier l’exactitude d’une formule ou de détecter la source d’une erreur lorsque la formule utilise des cellules antécédentes ou dépendantes :</v>
      </c>
    </row>
    <row r="9"/>
    <row r="10" ht="15" customHeight="1">
      <c r="B10" t="str">
        <v>Les cellules antécédentes     sont des cellules désignées par une formule dans une autre cellule. Par exemple, si la cellule D10 contient la formule =B5, la cellule B5 est antécédente à la cellule D10.</v>
      </c>
    </row>
    <row r="11"/>
    <row r="12" ht="15" customHeight="1">
      <c r="B12" t="str">
        <v>Les cellules dépendantes     contiennent des formules qui font référence à d’autres cellules. Par exemple, si la cellule D10 contient la formule =B5, la cellule D10 est dépendante de la cellule B5.</v>
      </c>
    </row>
    <row r="13"/>
    <row r="14" ht="15" customHeight="1">
      <c r="B14" t="str">
        <v>Pour vous aider lors de la vérification de vos formules, vous pouvez utiliser les fonctions Repérer les antécédents etRepérer les dépendants, qui permettent, d’une part, la représentation graphique et, d’autre part, de retracer le suivi des relations entre les cellules et les formules, par l’intermédiaire des flèches d’audit.</v>
      </c>
    </row>
    <row r="15" ht="15" customHeight="1"/>
    <row r="16" ht="15" customHeight="1">
      <c r="B16" t="str">
        <v xml:space="preserve">1. Cliquez sur le bouton Microsoft Office </v>
      </c>
    </row>
    <row r="17" ht="15" customHeight="1">
      <c r="B17" t="str">
        <v>, cliquez sur Options Excel, puis sur la catégorie Options avancées.</v>
      </c>
    </row>
    <row r="18"/>
    <row r="19" ht="15" customHeight="1">
      <c r="B19" t="str">
        <v>2. Dans la section Afficher les options pour ce classeur, sélectionnez le classeur de votre choix, puis vérifiez si l’option Tous est activée sous Pour des objets, afficher.</v>
      </c>
    </row>
    <row r="20"/>
    <row r="21" ht="15" customHeight="1">
      <c r="B21" t="str">
        <v>3. Si des formules font référence à des cellules d’un autre classeur, ouvrez ce classeur. Microsoft Office Excel ne peut accéder à une cellule d’un classeur qui n’est pas ouvert.</v>
      </c>
    </row>
    <row r="22"/>
    <row r="23" ht="15" customHeight="1">
      <c r="B23" t="str">
        <v>4. Effectuez l’une des actions suivantes.</v>
      </c>
    </row>
    <row r="24"/>
    <row r="25" ht="15" customHeight="1">
      <c r="B25" t="str">
        <v>Pour repérer les cellules dont les données sont utilisées dans une formule (antécédents)</v>
      </c>
    </row>
    <row r="26"/>
    <row r="27"/>
    <row r="28"/>
    <row r="29" ht="15" customHeight="1">
      <c r="B29" t="str">
        <v>a. Sélectionnez la cellule contenant la formule pour laquelle vous voulez rechercher les antécédents.</v>
      </c>
    </row>
    <row r="30" ht="15" customHeight="1"/>
    <row r="31" ht="15" customHeight="1">
      <c r="B31" t="str">
        <v xml:space="preserve">b. Pour afficher une flèche d’audit pour chaque cellule fournissant directement des données à la cellule active, sous l’onglet Formules, dans le groupe Audit de formules, cliquez sur Repérer les antécédents </v>
      </c>
    </row>
    <row r="32" ht="15" customHeight="1">
      <c r="B32" t="str">
        <v xml:space="preserve"> .</v>
      </c>
    </row>
    <row r="33" ht="15" customHeight="1"/>
    <row r="34" ht="15" customHeight="1">
      <c r="B34" t="str">
        <v>Les flèches bleues désignent les cellules ne contenant pas d’erreurs. Les flèches rouges désignent celles qui produisent des erreurs. Si la cellule sélectionnée est référencée par une cellule d’une autre feuille de calcul ou d’un autre classeur, une flèche noire pointe de la cellule sélectionnée vers une icône de feuille de calcul</v>
      </c>
    </row>
    <row r="35" ht="15" customHeight="1">
      <c r="B35" t="str">
        <v>. Toutefois, l’autre classeur doit être ouvert pour qu’Excel puisse repérer ces dépendances.</v>
      </c>
    </row>
    <row r="36" ht="15" customHeight="1"/>
    <row r="37" ht="15" customHeight="1">
      <c r="B37" t="str">
        <v xml:space="preserve">c. Pour identifier le prochain niveau de cellules fournissant des données à la cellule active, cliquez de nouveau sur Repérer les antécédents </v>
      </c>
    </row>
    <row r="38" ht="15" customHeight="1">
      <c r="B38" t="str">
        <v>.</v>
      </c>
    </row>
    <row r="39" ht="15" customHeight="1"/>
    <row r="40" ht="15" customHeight="1">
      <c r="B40" t="str">
        <v xml:space="preserve">d. Pour supprimer les flèches d’audit d’un niveau à la fois, en commençant par l’antécédent le plus éloigné de la cellule active, sous l’onglet Formules, dans le groupe Audit de formules, cliquez sur la flèche située en regard des options Supprimer les flèches, puis cliquez sur Supprimer les flèches des antécédents </v>
      </c>
    </row>
    <row r="41" ht="15" customHeight="1">
      <c r="B41" t="str">
        <v>. Pour supprimer un autre niveau de flèches d’audit, cliquez de nouveau sur ce bouton.</v>
      </c>
    </row>
    <row r="42"/>
    <row r="43" ht="15" customHeight="1">
      <c r="B43" t="str">
        <v>Pour repérer les formules qui font référence à une cellule particulière (dépendants)</v>
      </c>
    </row>
    <row r="44"/>
    <row r="45"/>
    <row r="46"/>
    <row r="47" ht="15" customHeight="1">
      <c r="B47" t="str">
        <v>a. Sélectionnez la cellule pour laquelle vous voulez identifier les dépendants.</v>
      </c>
    </row>
    <row r="48" ht="15" customHeight="1"/>
    <row r="49" ht="15" customHeight="1">
      <c r="B49" t="str">
        <v xml:space="preserve">b. Pour afficher une flèches d’audit pour chaque cellule dépendant de la cellule active, sous l’onglet Formulesdu groupe Audit de formules, cliquez sur Repérer les dépendants </v>
      </c>
    </row>
    <row r="50" ht="15" customHeight="1">
      <c r="B50" t="str">
        <v xml:space="preserve"> ..</v>
      </c>
    </row>
    <row r="51" ht="15" customHeight="1"/>
    <row r="52" ht="15" customHeight="1">
      <c r="B52" t="str">
        <v>Les flèches bleues désignent les cellules ne contenant pas d’erreurs. Les flèches rouges désignent celles qui produisent des erreurs. Si la cellule sélectionnée est référencée par une cellule d’une autre feuille de calcul ou d’un autre classeur, une flèche noire pointe de la cellule sélectionnée vers une icône de feuille de calcul</v>
      </c>
    </row>
    <row r="53" ht="15" customHeight="1">
      <c r="B53" t="str">
        <v>. Toutefois, l’autre classeur doit être ouvert pour qu’Excel puisse repérer ces dépendances.</v>
      </c>
    </row>
    <row r="54" ht="15" customHeight="1"/>
    <row r="55" ht="15" customHeight="1">
      <c r="B55" t="str">
        <v xml:space="preserve">c. Pour identifier le prochain niveau de cellules dépendant de la cellule active, cliquez à nouveau sur Repérer les dépendants </v>
      </c>
    </row>
    <row r="56" ht="15" customHeight="1">
      <c r="B56" t="str">
        <v>.</v>
      </c>
    </row>
    <row r="57" ht="15" customHeight="1"/>
    <row r="58" ht="15" customHeight="1">
      <c r="B58" t="str">
        <v xml:space="preserve">d. Pour supprimer les flèches d’audit d’un niveau à la fois, en commençant par le dépendant le plus éloigné de la cellule active, sous l’onglet Formules, dans le groupe Audit de formules, cliquez sur la flèche située en regard des options Supprimer les flèches, puis cliquez sur Supprimer les flèches des dépendants </v>
      </c>
    </row>
    <row r="59" ht="15" customHeight="1">
      <c r="B59" t="str">
        <v>. Pour supprimer un autre niveau de flèches d’audit, cliquez de nouveau sur ce bouton.</v>
      </c>
    </row>
    <row r="60"/>
    <row r="61" ht="15" customHeight="1">
      <c r="B61" t="str">
        <v>Afficher toutes les relations dans une feuille de calcul</v>
      </c>
    </row>
    <row r="62"/>
    <row r="63"/>
    <row r="64"/>
    <row r="65" ht="15" customHeight="1">
      <c r="B65" t="str">
        <v>a. Dans une cellule vide, tapez = (signe égal).</v>
      </c>
    </row>
    <row r="66"/>
    <row r="67" ht="15" customHeight="1">
      <c r="B67" t="str">
        <v>b. Cliquez sur le bouton Sélectionner tout.</v>
      </c>
    </row>
    <row r="68" ht="15" customHeight="1"/>
    <row r="69" ht="15" customHeight="1"/>
    <row r="70" ht="48.75" customHeight="1"/>
    <row r="71" ht="15" customHeight="1">
      <c r="B71" t="str">
        <v xml:space="preserve">c. Sélectionnez la cellule, puis, sous l’onglet Formules, dans le groupe Audit de formules, double-cliquez surRepérer les antécédents </v>
      </c>
    </row>
    <row r="72" ht="15" customHeight="1">
      <c r="B72" t="str">
        <v>.</v>
      </c>
    </row>
    <row r="73"/>
    <row r="74" ht="15" customHeight="1">
      <c r="B74" t="str">
        <v>Problème : Microsoft Excel émet un signal sonore lorsque je clique sur Repérer les antécédents ou Repérer les dépendants.</v>
      </c>
    </row>
    <row r="75" ht="15" customHeight="1"/>
    <row r="76" ht="15" customHeight="1">
      <c r="B76" t="str">
        <v xml:space="preserve">Si Excel émet un signal sonore lorsque vous cliquez sur Repérer les dépendants </v>
      </c>
    </row>
    <row r="77" ht="15" customHeight="1">
      <c r="B77" t="str">
        <v xml:space="preserve"> ou sur Repérer les antécédents </v>
      </c>
    </row>
    <row r="78" ht="15" customHeight="1">
      <c r="B78" t="str">
        <v>, cela signifie soit qu’Excel a repéré tous les niveaux de la formule, soit que vous essayez de repérer un élément impossible à détecter. Les éléments de feuille de calcul ci-dessous, auxquels certaines formules peuvent faire référence, ne peuvent pas être repérés à l’aide des outils d’audit :</v>
      </c>
    </row>
    <row r="79"/>
    <row r="80"/>
    <row r="81"/>
    <row r="82" ht="15" customHeight="1">
      <c r="B82" t="str">
        <v>a. les références à des zones de texte, à des graphique incorporé ou à des images figurant dans des feuilles de calcul ;</v>
      </c>
    </row>
    <row r="83"/>
    <row r="84" ht="15" customHeight="1">
      <c r="B84" t="str">
        <v>b. rapport de tableau croisé dynamique ;</v>
      </c>
    </row>
    <row r="85"/>
    <row r="86" ht="15" customHeight="1">
      <c r="B86" t="str">
        <v>c. les références à des constante nommées ;</v>
      </c>
    </row>
    <row r="87"/>
    <row r="88" ht="15" customHeight="1">
      <c r="B88" t="str">
        <v>d. les formules figurant dans un autre classeur et faisant référence à la cellule active, si l’autre classeur est fermé.</v>
      </c>
    </row>
    <row r="94" ht="49.5" customHeight="1">
      <c r="B94" t="str">
        <v>Excel 2010 : trouvez la faille dans vos formules de calcul [astuce]</v>
      </c>
    </row>
    <row r="95" ht="85.5" customHeight="1">
      <c r="B95" t="str">
        <v>Que faire si vos formules ne donnent pas le résultat escompté ou vous renvoient des messages d'erreur ? Pas de panique : Excel fourmille d'outils permettant de décortiquer une formule et d'en localiser le défaut.</v>
      </c>
    </row>
    <row r="120" ht="56.25" customHeight="1">
      <c r="B120" t="str">
        <v>Votre formule n'affiche pas un nombre, mais un message d'erreur ? Ce dernier peut vous aider à identifier l'anomalie. Passons sur le plus simple :#DIV/0 (division par zéro) : vous vous êtes sans doute trompé en divisant un nombre par une cellule vide.</v>
      </c>
    </row>
    <row r="121" ht="37.5" customHeight="1">
      <c r="B121" t="str">
        <v>Un peu moins évident : le message #REF signifie que l'un des éléments de votre formule a disparu. Peut-être avez-vous supprimé une ligne ou une colonne contenant un des termes de la formule.</v>
      </c>
    </row>
    <row r="122" ht="37.5" customHeight="1">
      <c r="B122" t="str">
        <v>Si vous lisez #NOMBRE, c'est que vous avez tenté d'utiliser une fonction mathématique en dehors de ses limites, par exemple la racine carrée ou le logarithme d'un nombre négatif.</v>
      </c>
    </row>
    <row r="124" ht="23.25" customHeight="1">
      <c r="B124" t="str">
        <v>Décortiquez vos formules</v>
      </c>
    </row>
    <row r="149" ht="37.5" customHeight="1">
      <c r="B149" t="str">
        <v>Parfois, la formule n'affiche pas un message d'erreur, mais donne un résultat aberrant. Il faut donc l'analyser pour en trouver la cause.</v>
      </c>
    </row>
    <row r="150" ht="56.25" customHeight="1">
      <c r="B150" t="str">
        <v>Commencez par double-cliquer sur la formule : les cellules qu'elle utilise (B5et D5 dans l'exemple ci-contre) sont entourées, dans la formule et dans la feuille par un filet coloré. Si vous constatez qu'une des cellules est mal placée (vous avez choisi par erreur la cellule voisine), déplacez-la à la souris et validez.</v>
      </c>
    </row>
    <row r="151" ht="23.25" customHeight="1">
      <c r="B151" t="str">
        <v>Repérez les antécédents</v>
      </c>
    </row>
    <row r="175" ht="37.5" customHeight="1">
      <c r="B175" t="str">
        <v>Excel vous offre un moyen très efficace de repérer d'un seul coup toutes les cellules concernées par une formule. Pour cela, sélectionnez cette dernière et activez le menu Formules.</v>
      </c>
    </row>
    <row r="176" ht="37.5" customHeight="1">
      <c r="B176" t="str">
        <v>Dans la zone Audit de formules, cliquez sur Repérer les antécédents. Excel trace des flèches bleues de la formule vers toutes les cellules qu'elle utilise.</v>
      </c>
    </row>
    <row r="177" ht="37.5" customHeight="1">
      <c r="B177" t="str">
        <v>Dans le même ordre d'idées, le bouton Repérer les dépendants affiche toutes les formules de calcul qui exploitent une cellule donnée. Cliquez sur Effacer les flèches pour supprimer ces repères.</v>
      </c>
    </row>
    <row r="179" ht="23.25" customHeight="1">
      <c r="B179" t="str">
        <v>Faites un audit en profondeur</v>
      </c>
    </row>
    <row r="204" ht="37.5" customHeight="1">
      <c r="B204" t="str">
        <v>Si tous les outils précédents ne vous ont pas permis de repérer l'erreur dans votre formule, ou si cette dernière est très longue, nous vous proposons un autre outil.</v>
      </c>
    </row>
    <row r="205" ht="56.25" customHeight="1">
      <c r="B205" t="str">
        <v>Sélectionnez la formule et, dans le menu Formules, cliquez sur Evaluation de formule. La fenêtre qui s'affiche présente le détail de la formule sous forme de blocs, chaque bloc correspondant à un des arguments de l'expression calculée.</v>
      </c>
    </row>
    <row r="206" ht="37.5" customHeight="1">
      <c r="B206" t="str">
        <v>Pointez un bloc et cliquez sur Pas-à-pas détaillé : Excel affiche le détail des cellules concernées par ce bloc, leur contenu, et le résultat de l'opération.</v>
      </c>
    </row>
    <row r="207" ht="75" customHeight="1">
      <c r="B207" t="str">
        <v>Si certaines de ces cellules sont elles-mêmes des formules, vous pourrez, toujours avec le bouton Pas-à-pas détaillé, « descendre » dans les niveaux les plus profonds de votre formule, comme dans l'arborescence d'un disque dur. Le tableur affiche toujours, dans la fenêtre, la valeur numérique du bloc en cours d'examen. L'outil n'est pas facile à maitriser, mais très puissant.</v>
      </c>
    </row>
    <row r="209" ht="18.75" customHeight="1">
      <c r="B209" t="str">
        <v>Par Etienne Oehmichen</v>
      </c>
    </row>
    <row r="212" ht="15.75" customHeight="1">
      <c r="B212" t="str">
        <v>Auditer et espionner des formules sous Excel</v>
      </c>
    </row>
    <row r="213">
      <c r="B213" s="33">
        <v>42329</v>
      </c>
    </row>
    <row r="214">
      <c r="B214" t="str">
        <v>Par: Agnès Taupin</v>
      </c>
    </row>
    <row r="215">
      <c r="B215" t="str">
        <v xml:space="preserve">  </v>
      </c>
    </row>
    <row r="216" ht="24" customHeight="1">
      <c r="B216" t="str">
        <v>Dans un tableau Excel long et complexe où les formules s’imbriquent, découvrez comment trouver en quelques clics les relations entre les équations grâce aux icônes du groupe Audit des formules. Puis ajoutez une fenêtre Espion pour surveiller les valeurs sensibles !</v>
      </c>
    </row>
    <row r="217" ht="17.25" customHeight="1">
      <c r="B217" t="str">
        <v>Réaliser un audit classique de formule</v>
      </c>
    </row>
    <row r="218" ht="36" customHeight="1">
      <c r="B218" t="str">
        <v>&gt;&gt;Pour afficher le contenu d’une cellule : sélectionner une cellule et observer la valeur (texte, donnée chiffrée ou formule) qui s’affiche dans la Barre de formule. Si la cellule contient une formule, celle-ci est visible dans la Barre de formule. Elle débute par le signe égal. Parfois, elle est encadrée par des parenthèses. Dans ce cas, les arguments de la fonction sont séparés par des points virgules. Exemple : =SI(…;… ;…).</v>
      </c>
    </row>
    <row r="219" ht="48" customHeight="1">
      <c r="B219" t="str">
        <v>&gt;&gt;Pour auditer une formule : sur la Barre de formule, cliquer sur ou devant un argument (c’est-à-dire devant un point virgule). Tous les arguments exprimés sont colorés. Sur la feuille Excel, chaque couleur correspond à une cellule ou un groupe de cellules encadrée(s) par la même couleur (le bleu avec le bleu, le vert avec le vert). Sur la feuille de calcul, une sélection peut être déplacée par un simple cliqué-glissé. Ce qui permet de corriger la sélection et la formule par la même occasion.</v>
      </c>
    </row>
    <row r="238" ht="24" customHeight="1">
      <c r="B238" t="str">
        <v>Audit d’une formule SOMME.SI qui additionne les valeurs contenues dans la plage de cellules S5:S23 sous condition de trouver le mot « Loyer » dans la plage de cellules E5:E25</v>
      </c>
    </row>
    <row r="239" ht="17.25" customHeight="1">
      <c r="B239" t="str">
        <v>Repérer les antécédents ou les dépendants</v>
      </c>
    </row>
    <row r="240" ht="36" customHeight="1">
      <c r="B240" t="str">
        <v>&gt;&gt;Pour repérer les antécédents d’une formule (d’où proviennent les données chiffrées) : sélectionner la cellule à auditer mais ne pas cliquer sur la barre de formules. Activer, sur le ruban, l’onglet Formules puis repérer le groupe de commandes Audit des formules. Là, cliquer sur l’icône Repérer les antécédents. Pour visualiser toutes les liaisons, cliquer à nouveau sur cette icône.</v>
      </c>
    </row>
    <row r="241">
      <c r="B241" t="str">
        <v>&gt;&gt;Pour repérer les dépendants d’une formule (dans quelles formules sont-elles utilisées) : cliquer sur l’icôneRepérer les dépendants.</v>
      </c>
    </row>
    <row r="242">
      <c r="B242" t="str">
        <v>&gt;&gt;Pour supprimer tous les repères : cliquer sur l’icône Supprimer les flèches.</v>
      </c>
    </row>
    <row r="263">
      <c r="B263" t="str">
        <v>Audit de la cellule D28 avec affichage de ses antécédents et de ses dépendants</v>
      </c>
    </row>
    <row r="264" ht="17.25" customHeight="1">
      <c r="B264" t="str">
        <v>Evaluer une formule</v>
      </c>
    </row>
    <row r="265" ht="36" customHeight="1">
      <c r="B265" t="str">
        <v>&gt;&gt;Pour évaluer une formule en pas à pas détaillé (cascade) : sélectionner la cellule à auditer mais ne pas cliquer sur la barre de formules. Activer, sur le ruban, l’onglet Formules puis repérer le groupe de commandes Audit des formules. Là, cliquer sur l’icône Évaluation de formule puis sur le bouton Évaluer. Si le bouton Pas à pas détaillé est actif, le cliquer à nouveau et ainsi de suite.</v>
      </c>
    </row>
    <row r="266">
      <c r="B266" t="str">
        <v>&gt;&gt;Pour visualiser les résultats : cliquer sur l’icône Pas à pas sortant.</v>
      </c>
    </row>
    <row r="267">
      <c r="B267" t="str">
        <v>&gt;&gt;Pour afficher le résultat de l’expression soulignée, cliquer sur le bouton Évaluer. Le résultat le plus récent apparaît en italique.</v>
      </c>
    </row>
    <row r="291" ht="17.25" customHeight="1">
      <c r="B291" t="str">
        <v>Utiliser la fenêtre Espion</v>
      </c>
    </row>
    <row r="292" ht="36" customHeight="1">
      <c r="B292" t="str">
        <v>&gt;&gt;Pour surveiller le contenu d’une cellule (ou plusieurs cellules) dès l’ouverture du fichier : activer, sur le ruban, l’onglet Formules puis repérer le groupe de commandes Audit des formules. Là, cliquer sur l’icône Fenêtre Espion. Une boîte de dialogue éponyme s’affiche. Cliquer sur l’icône Ajouter un espion, la boîte de dialogue éponyme s’affiche. Cliquer sur la cellule a espionner puis sur le bouton Ajouter.</v>
      </c>
    </row>
    <row r="293">
      <c r="B293" t="str">
        <v>&gt;&gt;Pour ajouter d’autres espions : cliquer sur Ajouter un espion, et ainsi de suite.</v>
      </c>
    </row>
    <row r="294">
      <c r="B294" t="str">
        <v>&gt;&gt;Pour supprimer un espion : sélectionner l’espion dans la Fenêtre Espion et cliquer sur le bouton Supprimer un espion.</v>
      </c>
    </row>
    <row r="321">
      <c r="B321" t="str">
        <v>Informations clés espionnées dans la feuille Suivi du budget (ici : le budget annuel, les dépenses et l’écart). La Fenêtre Espion peut ou non rester visible à l’écran, selon votre choix.</v>
      </c>
    </row>
  </sheetData>
  <hyperlinks>
    <hyperlink ref="B3" r:id="rId1"/>
    <hyperlink ref="B5" r:id="rId2"/>
  </hyperlinks>
  <pageMargins left="0.7" right="0.7" top="0.75" bottom="0.75" header="0.3" footer="0.3"/>
  <ignoredErrors>
    <ignoredError numberStoredAsText="1" sqref="A2:K321"/>
  </ignoredErrors>
</worksheet>
</file>

<file path=xl/worksheets/sheet11.xml><?xml version="1.0" encoding="utf-8"?>
<worksheet xmlns="http://schemas.openxmlformats.org/spreadsheetml/2006/main" xmlns:r="http://schemas.openxmlformats.org/officeDocument/2006/relationships">
  <dimension ref="A1:AA227"/>
  <sheetViews>
    <sheetView workbookViewId="0" rightToLeft="0"/>
  </sheetViews>
  <cols>
    <col min="1" max="1" customWidth="1" width="15.7109375"/>
    <col min="2" max="2" customWidth="1" width="15.7109375"/>
    <col min="3" max="3" customWidth="1" width="15.7109375"/>
    <col min="4" max="4" customWidth="1" width="15.7109375"/>
    <col min="5" max="5" customWidth="1" width="15.7109375"/>
    <col min="6" max="6" customWidth="1" width="15.7109375"/>
    <col min="7" max="7" customWidth="1" width="15.7109375"/>
    <col min="8" max="8" customWidth="1" width="15.7109375"/>
    <col min="9" max="9" customWidth="1" width="15.7109375"/>
    <col min="10" max="10" customWidth="1" width="15.7109375"/>
    <col min="11" max="11" customWidth="1" width="15.7109375"/>
    <col min="12" max="12" customWidth="1" width="15.7109375"/>
    <col min="13" max="13" customWidth="1" width="15.7109375"/>
    <col min="14" max="14" customWidth="1" width="15.7109375"/>
    <col min="15" max="15" customWidth="1" width="15.7109375"/>
    <col min="16" max="16" customWidth="1" width="15.7109375"/>
    <col min="17" max="17" customWidth="1" width="15.7109375"/>
    <col min="18" max="18" customWidth="1" width="15.7109375"/>
    <col min="19" max="19" customWidth="1" width="15.7109375"/>
    <col min="20" max="20" customWidth="1" width="15.7109375"/>
    <col min="21" max="21" customWidth="1" width="15.7109375"/>
    <col min="22" max="22" customWidth="1" width="15.7109375"/>
    <col min="23" max="23" customWidth="1" width="15.7109375"/>
    <col min="24" max="24" customWidth="1" width="15.7109375"/>
    <col min="25" max="25" customWidth="1" width="15.7109375"/>
    <col min="26" max="26" customWidth="1" width="15.7109375"/>
    <col min="27" max="27" customWidth="1" width="15.7109375"/>
    <col min="28" max="28" customWidth="1" width="11.42578125"/>
    <col min="29" max="29" customWidth="1" width="11.42578125"/>
    <col min="30" max="30" customWidth="1" width="11.42578125"/>
    <col min="31" max="31" customWidth="1" width="11.42578125"/>
    <col min="32" max="32" customWidth="1" width="11.42578125"/>
    <col min="33" max="33" customWidth="1" width="11.42578125"/>
    <col min="34" max="34" customWidth="1" width="11.42578125"/>
    <col min="35" max="35" customWidth="1" width="11.42578125"/>
    <col min="36" max="36" customWidth="1" width="11.42578125"/>
    <col min="37" max="37" customWidth="1" width="11.42578125"/>
    <col min="38" max="38" customWidth="1" width="11.42578125"/>
    <col min="39" max="39" customWidth="1" width="11.42578125"/>
    <col min="40" max="40" customWidth="1" width="11.42578125"/>
    <col min="41" max="41" customWidth="1" width="11.42578125"/>
    <col min="42" max="42" customWidth="1" width="11.42578125"/>
    <col min="43" max="43" customWidth="1" width="11.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ht="30" customHeight="1">
      <c r="A1">
        <f>CELL("largeur",A1)</f>
        <v>15</v>
      </c>
      <c r="B1">
        <f>CELL("largeur",B1)</f>
        <v>15</v>
      </c>
      <c r="C1">
        <f>CELL("largeur",C1)</f>
        <v>15</v>
      </c>
      <c r="D1">
        <f>CELL("largeur",D1)</f>
        <v>15</v>
      </c>
      <c r="E1">
        <f>CELL("largeur",E1)</f>
        <v>15</v>
      </c>
      <c r="F1">
        <f>CELL("largeur",F1)</f>
        <v>15</v>
      </c>
      <c r="G1">
        <f>CELL("largeur",G1)</f>
        <v>15</v>
      </c>
      <c r="H1">
        <f>CELL("largeur",H1)</f>
        <v>15</v>
      </c>
      <c r="I1">
        <f>CELL("largeur",I1)</f>
        <v>15</v>
      </c>
      <c r="J1">
        <f>CELL("largeur",J1)</f>
        <v>15</v>
      </c>
      <c r="K1">
        <f>CELL("largeur",K1)</f>
        <v>15</v>
      </c>
      <c r="L1">
        <f>CELL("largeur",L1)</f>
        <v>15</v>
      </c>
      <c r="M1">
        <f>CELL("largeur",M1)</f>
        <v>15</v>
      </c>
      <c r="N1">
        <f>CELL("largeur",N1)</f>
        <v>15</v>
      </c>
      <c r="O1">
        <f>CELL("largeur",O1)</f>
        <v>15</v>
      </c>
      <c r="P1">
        <f>CELL("largeur",P1)</f>
        <v>15</v>
      </c>
      <c r="Q1">
        <f>CELL("largeur",Q1)</f>
        <v>15</v>
      </c>
      <c r="R1">
        <f>CELL("largeur",R1)</f>
        <v>15</v>
      </c>
      <c r="S1">
        <f>CELL("largeur",S1)</f>
        <v>15</v>
      </c>
      <c r="T1">
        <f>CELL("largeur",T1)</f>
        <v>15</v>
      </c>
      <c r="U1">
        <f>CELL("largeur",U1)</f>
        <v>15</v>
      </c>
      <c r="V1">
        <f>CELL("largeur",V1)</f>
        <v>15</v>
      </c>
      <c r="W1">
        <f>CELL("largeur",W1)</f>
        <v>15</v>
      </c>
      <c r="X1">
        <f>CELL("largeur",X1)</f>
        <v>15</v>
      </c>
      <c r="Y1">
        <f>CELL("largeur",Y1)</f>
        <v>15</v>
      </c>
      <c r="Z1">
        <f>CELL("largeur",Z1)</f>
        <v>15</v>
      </c>
      <c r="AA1">
        <f>CELL("largeur",AA1)</f>
        <v>15</v>
      </c>
    </row>
    <row r="2" ht="30" customHeight="1"/>
    <row r="3" ht="30" customHeight="1">
      <c r="B3" t="str">
        <v xml:space="preserve">Quelques format - formules et fonctions </v>
      </c>
      <c r="P3" t="str">
        <v>Mise à jour du 14 Décembre 2021</v>
      </c>
    </row>
    <row r="4" ht="30" customHeight="1">
      <c r="B4" t="str">
        <v>pour vous aider dans la conception de vos documents</v>
      </c>
      <c r="P4" t="str">
        <v>annule ou remplace les versions précédentes</v>
      </c>
    </row>
    <row r="5" ht="30" customHeight="1"/>
    <row r="6" ht="40.5" customHeight="1">
      <c r="C6" t="str">
        <v>des fonctions</v>
      </c>
    </row>
    <row r="7" ht="40.5" customHeight="1">
      <c r="E7" t="str">
        <v>à copier</v>
      </c>
      <c r="G7" t="str">
        <v>Fonction</v>
      </c>
      <c r="L7" t="str">
        <v>à copier</v>
      </c>
      <c r="N7" t="str">
        <v>Fonction</v>
      </c>
    </row>
    <row r="8" ht="40.5" customHeight="1">
      <c r="D8" t="str">
        <v>N° de colonne</v>
      </c>
      <c r="E8" s="34">
        <f>COLUMN()</f>
        <v>5</v>
      </c>
      <c r="G8" t="str">
        <f>FORMULATEXT(E8)</f>
        <v>=COLONNE()</v>
      </c>
      <c r="K8" t="str">
        <v>Adresse de cellule</v>
      </c>
      <c r="L8" t="str">
        <f>ADDRESS(ROW(),COLUMN(),4)</f>
        <v>L8</v>
      </c>
      <c r="N8" t="str">
        <f>FORMULATEXT(L8)</f>
        <v>=ADRESSE(LIGNE();COLONNE();4)</v>
      </c>
    </row>
    <row r="9" ht="40.5" customHeight="1">
      <c r="E9" t="str">
        <v>à copier</v>
      </c>
      <c r="G9" t="str">
        <v>Fonction</v>
      </c>
      <c r="L9" t="str">
        <v>à copier</v>
      </c>
      <c r="N9" t="str">
        <v>Fonction</v>
      </c>
    </row>
    <row r="10" ht="40.5" customHeight="1">
      <c r="D10" t="str">
        <v>N° de ligne</v>
      </c>
      <c r="E10">
        <f>ROW()</f>
        <v>10</v>
      </c>
      <c r="G10" t="str">
        <f>FORMULATEXT(E10)</f>
        <v>=LIGNE()</v>
      </c>
      <c r="K10" t="str">
        <v>largeur colonne</v>
      </c>
      <c r="L10">
        <f>CELL("largeur",L10)</f>
        <v>15</v>
      </c>
      <c r="N10" t="str">
        <f>FORMULATEXT(L10)</f>
        <v>=CELLULE("largeur";L10)</v>
      </c>
    </row>
    <row r="11" ht="40.5" customHeight="1">
      <c r="E11" t="str">
        <v>à copier</v>
      </c>
      <c r="G11" t="str">
        <v>Fonction</v>
      </c>
    </row>
    <row r="12" ht="40.5" customHeight="1">
      <c r="D12" t="str">
        <v>Adresse colonne</v>
      </c>
      <c r="E12" t="str">
        <f>LEFT(ADDRESS(1,COLUMN(),4),LEN(ADDRESS(1,COLUMN(),4))-1)</f>
        <v>E</v>
      </c>
      <c r="G12" t="str">
        <f>FORMULATEXT(E12)</f>
        <v>=GAUCHE(ADRESSE(1;COLONNE();4);NBCAR(ADRESSE(1;COLONNE();4))-1)</v>
      </c>
    </row>
    <row r="13" ht="40.5" customHeight="1">
      <c r="L13" t="str">
        <f>"Page "&amp;SHEET()&amp;" sur "&amp;SHEETS()</f>
        <v>Page 11 sur 17</v>
      </c>
      <c r="N13" t="str">
        <v>Page &amp;FEUILLE()&amp;" sur "&amp;FEUILLES()</v>
      </c>
    </row>
    <row r="14" ht="40.5" customHeight="1">
      <c r="F14" t="str">
        <v>à copier</v>
      </c>
    </row>
    <row r="15" ht="40.5" customHeight="1">
      <c r="C15" t="str">
        <v>Adresse classeur &gt;</v>
      </c>
      <c r="F15" t="str">
        <f>CELL("nomfichier")</f>
        <v>E:\Joël Leboucher\Documents\1.Modeles.de.fiches.2022\[OK.ff-1-A-collectivite.xlsx]Nota</v>
      </c>
    </row>
    <row r="16" ht="40.5" customHeight="1">
      <c r="F16" t="str">
        <f>FORMULATEXT(F15)</f>
        <v>=CELLULE("nomfichier")</v>
      </c>
    </row>
    <row r="17" ht="40.5" customHeight="1">
      <c r="F17" t="str">
        <v>Fonction</v>
      </c>
    </row>
    <row r="18" ht="40.5" customHeight="1"/>
    <row r="19" ht="53.25" customHeight="1"/>
    <row r="20" ht="24.95" customHeight="1">
      <c r="B20" t="str">
        <v>Pour récupérer des formules : 2 choix OU vous collez les 2 ou 3  lignes correspondantes dans votre feuille . OU vous cliquez dans la cellule de couleur , Copiez ...puis dans votre feuille : Collage spécial 1.2.3.Valeurs supprimez =  Modifiez les Numéros de cellules dans la barre de formule PUIS CLIQUEZ A LA FIN DE LA FORMULE AVANT d'ajouter de nouveau = (ce qui modifie votre valeur en fonction)  OU ajouter tout de suite = puis modifier les N° de cellules</v>
      </c>
    </row>
    <row r="21" ht="24.95" customHeight="1"/>
    <row r="22" ht="24.95" customHeight="1"/>
    <row r="23" ht="24.95" customHeight="1"/>
    <row r="24" ht="24.95" customHeight="1"/>
    <row r="25" ht="24.95" customHeight="1">
      <c r="C25" t="str">
        <v>pour copier ou modifier une formule supprimez le signe = puis ajoutez le lorsque vous aurez terminé</v>
      </c>
    </row>
    <row r="26" ht="24.95" customHeight="1">
      <c r="C26" t="str">
        <v>ce qui vous permettra de modifier en toute sécurité  - sans ce signe = Excel considère que c'est du texte</v>
      </c>
    </row>
    <row r="27" ht="24.95" customHeight="1"/>
    <row r="28" ht="24.95" customHeight="1">
      <c r="C28" t="str">
        <v>Adresses</v>
      </c>
      <c r="D28" t="str">
        <v>lien &gt;</v>
      </c>
      <c r="E28" t="str">
        <v>http://www.mdf-xlpages.com/modules/publisher/item.php?itemid=91</v>
      </c>
    </row>
    <row r="29" ht="24.95" customHeight="1"/>
    <row r="30" ht="24.95" customHeight="1"/>
    <row r="31" ht="24.95" customHeight="1">
      <c r="Q31" s="7" t="str">
        <v>Aide mémoire : sur une  Équivalence litre / Kg</v>
      </c>
    </row>
    <row r="32" ht="24.95" customHeight="1">
      <c r="B32" t="str">
        <v>Ligne</v>
      </c>
      <c r="C32" t="str">
        <v xml:space="preserve">Récupérer le nom du dossier (sans le chemin complet) </v>
      </c>
    </row>
    <row r="33" ht="24.95" customHeight="1">
      <c r="C33" t="str">
        <f>MID(LEFT(CELL("filename",A1),FIND("[",CELL("filename",A1))-2),SEARCH("µ",SUBSTITUTE(LEFT(CELL("filename",A1),FIND("[",CELL("filename",A1))-2),"\","µ",LEN(LEFT(CELL("filename",A1),FIND("[",CELL("filename",A1))-2))-LEN(SUBSTITUTE(LEFT(CELL("filename",A1),FIND("[",CELL("filename",A1))-2),"\",""))))+1,100)</f>
        <v>1.Modeles.de.fiches.2022</v>
      </c>
      <c r="Q33" s="7" t="str">
        <v xml:space="preserve">sur la base eau : 1L = 1Kg </v>
      </c>
      <c r="X33" s="7" t="str">
        <v>Kg</v>
      </c>
      <c r="Y33" s="7" t="str">
        <v>hg</v>
      </c>
      <c r="Z33" s="7" t="str">
        <v>dag</v>
      </c>
      <c r="AA33" s="7" t="str">
        <v>gr</v>
      </c>
    </row>
    <row r="34" ht="24.95" customHeight="1">
      <c r="B34">
        <f>ROW()</f>
        <v>34</v>
      </c>
      <c r="C34" t="str">
        <f>FORMULATEXT(C33)</f>
        <v>=STXT(GAUCHE(CELLULE("filename";A1);TROUVE("[";CELLULE("filename";A1))-2);CHERCHE("µ";SUBSTITUE(GAUCHE(CELLULE("filename";A1);TROUVE("[";CELLULE("filename";A1))-2);"\";"µ";NBCAR(GAUCHE(CELLULE("filename";A1);TROUVE("[";CELLULE("filename";A1))-2))-NBCAR(SUBSTITUE(GAUCHE(CELLULE("filename";A1);TROUVE("[";CELLULE("filename";A1))-2);"\";""))))+1;100)</v>
      </c>
      <c r="O34" t="str">
        <v>.</v>
      </c>
      <c r="Q34" s="7" t="str">
        <v xml:space="preserve">Litres (l.) </v>
      </c>
      <c r="R34" s="7" t="str">
        <v xml:space="preserve">Centilitres (cl.) </v>
      </c>
      <c r="S34" s="7" t="str">
        <v xml:space="preserve">Décilitres (dl.) </v>
      </c>
      <c r="T34" s="7" t="str">
        <v xml:space="preserve">Kilogrammes (kg.) </v>
      </c>
    </row>
    <row r="35" ht="24.95" customHeight="1">
      <c r="C35" t="str">
        <v>Copiez la cellule jaune puis collage spécial Valeurs 1 2 3 dans votre cellule et conservez "A1"</v>
      </c>
      <c r="U35" s="7" t="str">
        <v>Kg</v>
      </c>
      <c r="V35" s="7" t="str">
        <v>cl</v>
      </c>
      <c r="W35" s="7" t="str">
        <v>ml</v>
      </c>
      <c r="X35" s="7" t="str">
        <v>L</v>
      </c>
      <c r="Y35" s="7" t="str">
        <v>dl</v>
      </c>
      <c r="Z35" s="7" t="str">
        <v>cl</v>
      </c>
      <c r="AA35" s="7" t="str">
        <v>ml</v>
      </c>
    </row>
    <row r="36" ht="24.95" customHeight="1"/>
    <row r="37" ht="24.95" customHeight="1">
      <c r="Q37" s="7" t="str">
        <v>1litre</v>
      </c>
      <c r="R37" s="7" t="str">
        <v>100 cl</v>
      </c>
      <c r="S37" s="7" t="str">
        <v>10 dl</v>
      </c>
      <c r="T37" s="7" t="str">
        <v>1 kg</v>
      </c>
      <c r="U37" s="7" t="str">
        <v>1 Kg</v>
      </c>
      <c r="V37" s="7" t="str">
        <v>100 cl</v>
      </c>
      <c r="W37" s="7" t="str">
        <v>1000 ml</v>
      </c>
      <c r="X37" s="7">
        <v>1</v>
      </c>
      <c r="Y37" s="7" t="str">
        <v>5</v>
      </c>
      <c r="Z37" s="7" t="str">
        <v>0</v>
      </c>
      <c r="AA37" s="7" t="str">
        <v>0</v>
      </c>
    </row>
    <row r="38" ht="24.95" customHeight="1">
      <c r="B38" t="str">
        <v>Ligne</v>
      </c>
      <c r="C38" t="str">
        <v>Pour avoir le nom de l'onglet</v>
      </c>
    </row>
    <row r="39" ht="24.95" customHeight="1">
      <c r="C39" t="str">
        <f>RIGHT(CELL("filename",A1),LEN(CELL("filename",A1))-SEARCH("]",CELL("filename",A1)))</f>
        <v>Formats-Formules-Fonctions</v>
      </c>
      <c r="Q39" s="7" t="str">
        <v>1/2 litre</v>
      </c>
      <c r="R39" s="7" t="str">
        <v>50 cl</v>
      </c>
      <c r="S39" s="7" t="str">
        <v>5 dl</v>
      </c>
      <c r="T39" s="7" t="str">
        <v>0,500 kg</v>
      </c>
      <c r="U39" s="7" t="str">
        <v>0.1Kg</v>
      </c>
      <c r="V39" s="7" t="str">
        <v>10 cl</v>
      </c>
      <c r="W39" s="7" t="str">
        <v>100 ml</v>
      </c>
      <c r="X39" s="7" t="str">
        <v xml:space="preserve">0 </v>
      </c>
      <c r="Y39" s="7" t="str">
        <v>5</v>
      </c>
      <c r="Z39" s="7" t="str">
        <v>0</v>
      </c>
      <c r="AA39" s="7" t="str">
        <v>0</v>
      </c>
    </row>
    <row r="40" ht="24.95" customHeight="1">
      <c r="B40">
        <f>ROW()</f>
        <v>40</v>
      </c>
      <c r="C40" t="str">
        <f>FORMULATEXT(C39)</f>
        <v>=DROITE(CELLULE("filename";A1);NBCAR(CELLULE("filename";A1))-CHERCHE("]";CELLULE("filename";A1)))</v>
      </c>
    </row>
    <row r="41" ht="24.95" customHeight="1">
      <c r="C41" t="str">
        <v>Copiez la cellule jaune puis collage spécial Valeurs 1 2 3 dans votre cellule et conservez "A1"</v>
      </c>
      <c r="Q41" s="7" t="str">
        <v>1/4 litre</v>
      </c>
      <c r="R41" s="7" t="str">
        <v>25 cl</v>
      </c>
      <c r="S41" s="7" t="str">
        <v>2,5 dl</v>
      </c>
      <c r="T41" s="7" t="str">
        <v>0,250 kg</v>
      </c>
      <c r="U41" s="7" t="str">
        <v>0.01Kg</v>
      </c>
      <c r="V41" s="7" t="str">
        <v>1 cl</v>
      </c>
      <c r="W41" s="7" t="str">
        <v>10ml</v>
      </c>
      <c r="X41" s="7" t="str">
        <v>0</v>
      </c>
      <c r="Y41" s="7" t="str">
        <v>0</v>
      </c>
      <c r="Z41" s="7">
        <v>5</v>
      </c>
      <c r="AA41" s="7" t="str">
        <v>0</v>
      </c>
    </row>
    <row r="42" ht="24.95" customHeight="1"/>
    <row r="43" ht="24.95" customHeight="1">
      <c r="Q43" s="7" t="str">
        <v>1/8 litre</v>
      </c>
      <c r="R43" s="7" t="str">
        <v>12, 5 c</v>
      </c>
      <c r="S43" s="7" t="str">
        <v>1,25 dl</v>
      </c>
      <c r="T43" s="7" t="str">
        <v>0,125 kg</v>
      </c>
      <c r="U43" s="7" t="str">
        <v>0.001Kg</v>
      </c>
      <c r="V43" s="7" t="str">
        <v>0.1 cl</v>
      </c>
      <c r="W43" s="7" t="str">
        <v>1ml</v>
      </c>
      <c r="X43" s="7" t="str">
        <v>0</v>
      </c>
      <c r="Y43" s="7" t="str">
        <v>0</v>
      </c>
      <c r="Z43" s="7" t="str">
        <v>0</v>
      </c>
      <c r="AA43" s="7">
        <v>5</v>
      </c>
    </row>
    <row r="44" ht="24.95" customHeight="1">
      <c r="B44" t="str">
        <v>Ligne</v>
      </c>
      <c r="C44" t="str">
        <v>Pour avoir le nom du fichier</v>
      </c>
    </row>
    <row r="45" ht="24.95" customHeight="1">
      <c r="C45" t="str">
        <f t="array" ref="C45">MID(CELL("filename",A1),SEARCH("[",CELL("filename",A1))+1,SEARCH("]",CELL("filename",A1))-SEARCH("[",CELL("filename",A1))-1)</f>
        <v>OK.ff-1-A-collectivite.xlsx</v>
      </c>
      <c r="Q45" t="str">
        <v>Lien &gt;</v>
      </c>
      <c r="R45" s="7" t="str">
        <v>http://www.cuisinealafrancaise.com/fr/2-poids-et-mesures</v>
      </c>
    </row>
    <row r="46" ht="24.95" customHeight="1">
      <c r="B46">
        <f>ROW()</f>
        <v>46</v>
      </c>
      <c r="C46" t="str">
        <f>FORMULATEXT(C45)</f>
        <v>{=STXT(CELLULE("filename";A1);CHERCHE("[";CELLULE("filename";A1))+1;CHERCHE("]";CELLULE("filename";A1))-CHERCHE("[";CELLULE("filename";A1))-1)}</v>
      </c>
      <c r="O46" t="str">
        <v>.</v>
      </c>
    </row>
    <row r="47" ht="24.95" customHeight="1">
      <c r="C47" t="str">
        <v>Copiez la cellule jaune puis collage spécial Valeurs 1 2 3 dans votre cellule et conservez "A1"</v>
      </c>
      <c r="R47" t="str">
        <v>1 gr = 0.002Kg  &gt; 2 zéros après la virgule du Kg</v>
      </c>
    </row>
    <row r="48" ht="24.95" customHeight="1"/>
    <row r="49" ht="24.95" customHeight="1"/>
    <row r="50" ht="24.95" customHeight="1">
      <c r="B50" t="str">
        <v>Ligne</v>
      </c>
      <c r="C50" t="str">
        <v>Pour avoir le nom de l'onglet et du fichier</v>
      </c>
    </row>
    <row r="51" ht="24.95" customHeight="1">
      <c r="C51" t="str">
        <f>RIGHT(CELL("filename",A1),LEN(CELL("filename",A1))-SEARCH("[",CELL("filename",A1))+1)</f>
        <v>[OK.ff-1-A-collectivite.xlsx]Formats-Formules-Fonctions</v>
      </c>
    </row>
    <row r="52" ht="24.95" customHeight="1">
      <c r="B52">
        <f>ROW()</f>
        <v>52</v>
      </c>
      <c r="C52" t="str">
        <f>FORMULATEXT(C51)</f>
        <v>=DROITE(CELLULE("filename";A1);NBCAR(CELLULE("filename";A1))-CHERCHE("[";CELLULE("filename";A1))+1)</v>
      </c>
    </row>
    <row r="53" ht="24.95" customHeight="1">
      <c r="C53" t="str">
        <v>Copiez la cellule jaune puis collage spécial Valeurs 1 2 3 dans votre cellule et conservez "A1"</v>
      </c>
    </row>
    <row r="54" ht="24.95" customHeight="1"/>
    <row r="55" ht="24.95" customHeight="1"/>
    <row r="56" ht="24.95" customHeight="1">
      <c r="B56" t="str">
        <v>Ligne</v>
      </c>
      <c r="C56" t="str">
        <v>Pour avoir le nom du répertoire:</v>
      </c>
    </row>
    <row r="57" ht="24.95" customHeight="1">
      <c r="C57" t="str">
        <f t="array" ref="C57">LEFT(CELL("filename",A1),SEARCH("[",CELL("filename",A1))-1)</f>
        <v>E:\Joël Leboucher\Documents\1.Modeles.de.fiches.2022\</v>
      </c>
    </row>
    <row r="58" ht="24.95" customHeight="1">
      <c r="B58">
        <f>ROW()</f>
        <v>58</v>
      </c>
      <c r="C58" t="str">
        <f>FORMULATEXT(C57)</f>
        <v>{=GAUCHE(CELLULE("filename";A1);CHERCHE("[";CELLULE("filename";A1))-1)}</v>
      </c>
    </row>
    <row r="59" ht="24.95" customHeight="1">
      <c r="C59" t="str">
        <v>Copiez la cellule jaune puis collage spécial Valeurs 1 2 3 dans votre cellule et conservez "A1"</v>
      </c>
    </row>
    <row r="60" ht="24.95" customHeight="1"/>
    <row r="61" ht="24.95" customHeight="1"/>
    <row r="62" ht="24.95" customHeight="1">
      <c r="B62" t="str">
        <v>Ligne</v>
      </c>
      <c r="C62" t="str">
        <v>Pour avoir le nom du répertoire et du fichier:</v>
      </c>
    </row>
    <row r="63" ht="24.95" customHeight="1">
      <c r="C63" t="str">
        <f t="array" ref="C63">LEFT(CELL("filename",A1),SEARCH("]",CELL("filename",A1)))</f>
        <v>E:\Joël Leboucher\Documents\1.Modeles.de.fiches.2022\[OK.ff-1-A-collectivite.xlsx]</v>
      </c>
    </row>
    <row r="64" ht="24.95" customHeight="1">
      <c r="B64">
        <f>ROW()</f>
        <v>64</v>
      </c>
      <c r="C64" t="str">
        <f>FORMULATEXT(C63)</f>
        <v>{=GAUCHE(CELLULE("filename";A1);CHERCHE("]";CELLULE("filename";A1)))}</v>
      </c>
    </row>
    <row r="65" ht="24.95" customHeight="1">
      <c r="C65" t="str">
        <v>Copiez la cellule jaune puis collage spécial Valeurs 1 2 3 dans votre cellule et conservez "A1"</v>
      </c>
    </row>
    <row r="66" ht="24.95" customHeight="1"/>
    <row r="67" ht="24.95" customHeight="1"/>
    <row r="68" ht="24.95" customHeight="1">
      <c r="B68" t="str">
        <v>Ligne</v>
      </c>
      <c r="C68" t="str">
        <v>Afficher les formules avec une fonction</v>
      </c>
    </row>
    <row r="69" ht="24.95" customHeight="1">
      <c r="B69">
        <f>ROW()</f>
        <v>69</v>
      </c>
      <c r="C69" t="str">
        <v>FORMULETEXTE(B2)</v>
      </c>
    </row>
    <row r="70" ht="24.95" customHeight="1">
      <c r="C70" t="str">
        <v>Copiez la cellule jaune puis collage spécial Valeurs 1 2 3 dans votre cellule et modifiez le N°de cellule</v>
      </c>
    </row>
    <row r="71" ht="24.95" customHeight="1"/>
    <row r="72" ht="24.95" customHeight="1"/>
    <row r="73" ht="24.95" customHeight="1"/>
    <row r="74" ht="24.95" customHeight="1"/>
    <row r="75" ht="24.95" customHeight="1"/>
    <row r="76" ht="24.95" customHeight="1">
      <c r="B76" t="str">
        <v>Ligne</v>
      </c>
      <c r="C76" t="str">
        <v xml:space="preserve">pour s'assurer que le fichier est bien l'original, utiliser cette formule qui récupère le nom complet du fichier.  </v>
      </c>
    </row>
    <row r="77" ht="24.95" customHeight="1">
      <c r="B77">
        <f>ROW()</f>
        <v>77</v>
      </c>
      <c r="C77" t="str">
        <f>CELL("nomfichier")</f>
        <v>E:\Joël Leboucher\Documents\1.Modeles.de.fiches.2022\[OK.ff-1-A-collectivite.xlsx]Nota</v>
      </c>
      <c r="N77" t="str">
        <v>.</v>
      </c>
    </row>
    <row r="78" ht="24.95" customHeight="1">
      <c r="C78" t="str">
        <f>FORMULATEXT(C77)</f>
        <v>=CELLULE("nomfichier")</v>
      </c>
    </row>
    <row r="79" ht="24.95" customHeight="1">
      <c r="C79" t="str">
        <v>Copiez la cellule jaune puis collez la directement dans votre document</v>
      </c>
    </row>
    <row r="80" ht="24.95" customHeight="1"/>
    <row r="81" ht="24.95" customHeight="1"/>
    <row r="82" ht="24.95" customHeight="1">
      <c r="B82" t="str">
        <v>Ligne</v>
      </c>
      <c r="C82" t="str">
        <v xml:space="preserve">pour marquer vos copies remplacez dans la formule les références en vert par les votres </v>
      </c>
    </row>
    <row r="83" ht="24.95" customHeight="1">
      <c r="B83">
        <f>ROW()</f>
        <v>83</v>
      </c>
      <c r="C83" t="str">
        <v>[ff-97-formats-formules-pourcentages.xlsx]sites";"";"ff-97-formats-formules-pourcentages COPIE"</v>
      </c>
    </row>
    <row r="84" ht="24.95" customHeight="1">
      <c r="C84" t="str">
        <v>Copiez la cellule verte puis collez la directement dans votre document</v>
      </c>
    </row>
    <row r="85" ht="24.95" customHeight="1"/>
    <row r="86" ht="24.95" customHeight="1"/>
    <row r="87" ht="24.95" customHeight="1">
      <c r="B87" t="str">
        <v>Ligne</v>
      </c>
      <c r="C87" t="str">
        <v>Si vous avez besoin de retirer les crochets vous pouvez utiliser la fonction SUBSTITUE():</v>
      </c>
    </row>
    <row r="88" ht="24.95" customHeight="1">
      <c r="C88" t="str">
        <f>SUBSTITUTE(SUBSTITUTE(RIGHT(CELL("filename",A1),LEN(CELL("filename",A1))-SEARCH("[",CELL("filename",A1))+1),"[",""),"]"," ")</f>
        <v>OK.ff-1-A-collectivite.xlsx Formats-Formules-Fonctions</v>
      </c>
    </row>
    <row r="89" ht="24.95" customHeight="1">
      <c r="B89">
        <f>ROW()</f>
        <v>89</v>
      </c>
      <c r="C89" t="str">
        <f>FORMULATEXT(C88)</f>
        <v>=SUBSTITUE(SUBSTITUE(DROITE(CELLULE("filename";A1);NBCAR(CELLULE("filename";A1))-CHERCHE("[";CELLULE("filename";A1))+1);"[";"");"]";" ")</v>
      </c>
    </row>
    <row r="90" ht="24.95" customHeight="1">
      <c r="C90" t="str">
        <v>Copiez la cellule jaune puis collage spécial Valeurs 1 2 3 dans votre cellule et conservez "A1"</v>
      </c>
    </row>
    <row r="91" ht="24.95" customHeight="1"/>
    <row r="92" ht="24.95" customHeight="1"/>
    <row r="93" ht="24.95" customHeight="1">
      <c r="B93" t="str">
        <v>Ligne</v>
      </c>
      <c r="C93" t="str">
        <v>Si vous souhaitez retirer les crochets:</v>
      </c>
    </row>
    <row r="94" ht="24.95" customHeight="1">
      <c r="C94" t="str">
        <f>SUBSTITUTE(SUBSTITUTE(LEFT(CELL("filename",A1),SEARCH("]",CELL("filename",A1))),"[",""),"]","")</f>
        <v>E:\Joël Leboucher\Documents\1.Modeles.de.fiches.2022\OK.ff-1-A-collectivite.xlsx</v>
      </c>
    </row>
    <row r="95" ht="24.95" customHeight="1">
      <c r="B95">
        <f>ROW()</f>
        <v>95</v>
      </c>
      <c r="C95" t="str">
        <f>FORMULATEXT(C94)</f>
        <v>=SUBSTITUE(SUBSTITUE(GAUCHE(CELLULE("filename";A1);CHERCHE("]";CELLULE("filename";A1)));"[";"");"]";"")</v>
      </c>
    </row>
    <row r="96" ht="24.95" customHeight="1">
      <c r="C96" t="str">
        <v>Copiez la cellule jaune puis collage spécial Valeurs 1 2 3 dans votre cellule et conservez "A1"</v>
      </c>
    </row>
    <row r="97" ht="24.95" customHeight="1"/>
    <row r="98" ht="24.95" customHeight="1"/>
    <row r="99" ht="24.95" customHeight="1">
      <c r="B99" t="str">
        <v>Ligne</v>
      </c>
      <c r="C99" t="str">
        <v>pour marquer vos documents</v>
      </c>
    </row>
    <row r="100" ht="24.95" customHeight="1">
      <c r="C100" t="str">
        <f>IF(CELL("nomfichier",C55)="\\rcg006bur\usei_cartographie\[ff-29-formats-formules-pourcentages.xlsx]sites","","ff-29-formats-formules-pourcentages COPIE")</f>
        <v>ff-29-formats-formules-pourcentages COPIE</v>
      </c>
    </row>
    <row r="101" ht="24.95" customHeight="1">
      <c r="B101">
        <f>ROW()</f>
        <v>101</v>
      </c>
      <c r="C101" t="str">
        <f>FORMULATEXT(C100)</f>
        <v>=SI(CELLULE("nomfichier";C55)="\\rcg006bur\usei_cartographie\[ff-29-formats-formules-pourcentages.xlsx]sites";"";"ff-29-formats-formules-pourcentages COPIE")</v>
      </c>
    </row>
    <row r="102" ht="24.95" customHeight="1">
      <c r="C102" t="str">
        <v>Copiez la cellule jaune puis collez la dans votre cellule ne changez pas le N° de cellule</v>
      </c>
    </row>
    <row r="103" ht="24.95" customHeight="1"/>
    <row r="104" ht="24.95" customHeight="1"/>
    <row r="105" ht="24.95" customHeight="1">
      <c r="C105" t="str">
        <v>Inverser la position du nom et du prénom</v>
      </c>
    </row>
    <row r="106" ht="24.95" customHeight="1">
      <c r="B106" t="str">
        <v>Ligne</v>
      </c>
      <c r="C106" t="str">
        <v>il ne doit y avoir qu'un espace dans la chaine de caractères pour que cela fonctionne</v>
      </c>
    </row>
    <row r="107" ht="24.95" customHeight="1">
      <c r="B107">
        <f>ROW()</f>
        <v>107</v>
      </c>
      <c r="C107" t="str">
        <v xml:space="preserve">legendre paul </v>
      </c>
      <c r="E107" t="str">
        <f>RIGHT(C107,LEN(C107)-SEARCH(" ",C107))&amp;" "&amp;LEFT(C107,SEARCH(" ",C107))</f>
        <v xml:space="preserve">paul  legendre </v>
      </c>
    </row>
    <row r="108" ht="24.95" customHeight="1">
      <c r="E108" t="str">
        <f>FORMULATEXT(E107)</f>
        <v>=DROITE(C107;NBCAR(C107)-CHERCHE(" ";C107))&amp;" "&amp;GAUCHE(C107;CHERCHE(" ";C107))</v>
      </c>
    </row>
    <row r="109" ht="24.95" customHeight="1">
      <c r="E109" t="str">
        <v xml:space="preserve">Copiez les 4 cellules encadrées puis collage dans votre feuille. Changez Nom et prénon dans la cellule fond noir </v>
      </c>
    </row>
    <row r="110" ht="24.95" customHeight="1"/>
    <row r="111" ht="24.95" customHeight="1"/>
    <row r="112" ht="24.95" customHeight="1">
      <c r="C112" t="str">
        <v>afficher le classement de toutes les cellules de la plage</v>
      </c>
    </row>
    <row r="113" ht="24.95" customHeight="1">
      <c r="B113" t="str">
        <v>Ligne</v>
      </c>
    </row>
    <row r="114" ht="24.95" customHeight="1">
      <c r="B114">
        <f>ROW()</f>
        <v>114</v>
      </c>
      <c r="C114">
        <v>5</v>
      </c>
      <c r="D114">
        <f>RANK(C114,C114:C118,0)</f>
        <v>3</v>
      </c>
      <c r="E114" t="str">
        <f>FORMULATEXT(D114)</f>
        <v>=RANG(C114;C114:C118;0)</v>
      </c>
    </row>
    <row r="115" ht="24.95" customHeight="1">
      <c r="C115">
        <v>8</v>
      </c>
      <c r="D115">
        <f>RANK(C115,C114:C118,0)</f>
        <v>1</v>
      </c>
      <c r="E115" t="str">
        <v>remplacer 1 par 0 pour avoir un ordre croissant</v>
      </c>
    </row>
    <row r="116" ht="24.95" customHeight="1">
      <c r="C116">
        <v>4</v>
      </c>
      <c r="D116">
        <f>RANK(C116,C114:C118,0)</f>
        <v>4</v>
      </c>
    </row>
    <row r="117" ht="24.95" customHeight="1">
      <c r="C117">
        <v>1</v>
      </c>
      <c r="D117">
        <f>RANK(C117,C114:C118,0)</f>
        <v>5</v>
      </c>
    </row>
    <row r="118" ht="24.95" customHeight="1">
      <c r="C118">
        <v>7</v>
      </c>
      <c r="D118">
        <f>RANK(C118,C114:C118,0)</f>
        <v>2</v>
      </c>
    </row>
    <row r="119" ht="24.95" customHeight="1">
      <c r="B119" t="str">
        <v>Collez l'ensemble de ces cellules dans votre document et ajoutez des lignes. N'oubliez pas de figer par  votre plage</v>
      </c>
    </row>
    <row r="120" ht="24.95" customHeight="1"/>
    <row r="121" ht="24.95" customHeight="1"/>
    <row r="122" ht="24.95" customHeight="1">
      <c r="C122" t="str">
        <v>indiquer de façon visuelle le rang d'un nombre dans une série</v>
      </c>
    </row>
    <row r="123" ht="24.95" customHeight="1">
      <c r="C123" t="str">
        <v>la fonction Rang permet de déterminer la position d'un nombre dans une liste d'arguments</v>
      </c>
    </row>
    <row r="124" ht="24.95" customHeight="1">
      <c r="C124" t="str">
        <v>mais vous pouvez aussi y associer les fonctions REPT et CAR afin de donner un aspect visuel au résultat</v>
      </c>
    </row>
    <row r="125" ht="24.95" customHeight="1">
      <c r="C125" t="str">
        <v>si par exemple la série de nombre en colonne C</v>
      </c>
    </row>
    <row r="126" ht="24.95" customHeight="1">
      <c r="B126" t="str">
        <v>Ligne</v>
      </c>
    </row>
    <row r="127" ht="24.95" customHeight="1">
      <c r="B127">
        <f>ROW()</f>
        <v>127</v>
      </c>
      <c r="C127">
        <v>5</v>
      </c>
      <c r="D127" t="str">
        <f>REPT(CHAR(7),RANK(C127,C127:C131,1))</f>
        <v>_x0007__x0007__x0007_</v>
      </c>
      <c r="E127" t="str">
        <f>FORMULATEXT(D127)</f>
        <v>=REPT(CAR(7);RANG(C127;C127:C131;1))</v>
      </c>
    </row>
    <row r="128" ht="24.95" customHeight="1">
      <c r="C128">
        <v>8</v>
      </c>
      <c r="D128" t="str">
        <f>REPT(CHAR(7),RANK(C128,C127:C131,1))</f>
        <v>_x0007__x0007__x0007__x0007__x0007_</v>
      </c>
    </row>
    <row r="129" ht="24.95" customHeight="1">
      <c r="C129">
        <v>4</v>
      </c>
      <c r="D129" t="str">
        <f>REPT(CHAR(7),RANK(C129,C127:C131,1))</f>
        <v>_x0007__x0007_</v>
      </c>
    </row>
    <row r="130" ht="24.95" customHeight="1">
      <c r="C130">
        <v>1</v>
      </c>
      <c r="D130" t="str">
        <f>REPT(CHAR(7),RANK(C130,C127:C131,1))</f>
        <v>_x0007_</v>
      </c>
    </row>
    <row r="131" ht="24.95" customHeight="1">
      <c r="C131">
        <v>7</v>
      </c>
      <c r="D131" t="str">
        <f>REPT(CHAR(7),RANK(C131,C127:C131,1))</f>
        <v>_x0007__x0007__x0007__x0007_</v>
      </c>
    </row>
    <row r="132" ht="24.95" customHeight="1">
      <c r="B132" t="str">
        <v>Collez l'ensemble de ces cellules dans votre document et ajoutez des lignes. N'oubliez pas de figer par  votre plage</v>
      </c>
    </row>
    <row r="133" ht="24.95" customHeight="1"/>
    <row r="134" ht="24.95" customHeight="1"/>
    <row r="135" ht="24.95" customHeight="1">
      <c r="C135" t="str">
        <v>Dates - heures</v>
      </c>
    </row>
    <row r="136" ht="24.95" customHeight="1">
      <c r="B136" t="str">
        <v>Lignes</v>
      </c>
    </row>
    <row r="137" ht="24.95" customHeight="1">
      <c r="B137">
        <f>ROW()</f>
        <v>137</v>
      </c>
      <c r="C137" s="13">
        <f>TODAY()</f>
        <v>44595</v>
      </c>
      <c r="G137" t="str">
        <f>FORMULATEXT(C137)</f>
        <v>=AUJOURDHUI()</v>
      </c>
    </row>
    <row r="138" ht="24.95" customHeight="1">
      <c r="C138" t="str">
        <v>Format de cellule &gt; Nombre &gt; Date</v>
      </c>
    </row>
    <row r="139" ht="24.95" customHeight="1"/>
    <row r="140" ht="24.95" customHeight="1">
      <c r="B140">
        <f>ROW()</f>
        <v>140</v>
      </c>
      <c r="C140" s="13">
        <f>NOW()</f>
        <v>44595.51831180556</v>
      </c>
      <c r="G140" t="str">
        <f>FORMULATEXT(C140)</f>
        <v>=MAINTENANT()</v>
      </c>
    </row>
    <row r="141" ht="24.95" customHeight="1">
      <c r="C141" t="str">
        <v>Format de cellule &gt; Nombre &gt; Date</v>
      </c>
    </row>
    <row r="142" ht="24.95" customHeight="1"/>
    <row r="143" ht="24.95" customHeight="1">
      <c r="B143">
        <f>ROW()</f>
        <v>143</v>
      </c>
      <c r="C143" s="35">
        <f>NOW()</f>
        <v>44595.51831180556</v>
      </c>
      <c r="G143" t="str">
        <f>FORMULATEXT(C143)</f>
        <v>=MAINTENANT()</v>
      </c>
    </row>
    <row r="144" ht="24.95" customHeight="1">
      <c r="D144" t="str">
        <v>Format de cellule &gt;</v>
      </c>
      <c r="E144" t="str">
        <v>jjjj mm mmm aaaa - hh"H"mm</v>
      </c>
    </row>
    <row r="145" ht="24.95" customHeight="1"/>
    <row r="146" ht="24.95" customHeight="1">
      <c r="B146">
        <f>ROW()</f>
        <v>146</v>
      </c>
      <c r="C146" s="36">
        <f>NOW()</f>
        <v>44595.51831180556</v>
      </c>
      <c r="G146" t="str">
        <f>FORMULATEXT(C146)</f>
        <v>=MAINTENANT()</v>
      </c>
    </row>
    <row r="147" ht="24.95" customHeight="1">
      <c r="C147" t="str">
        <v>Format de cellule &gt; Nombre &gt; Heure</v>
      </c>
    </row>
    <row r="148" ht="24.95" customHeight="1"/>
    <row r="149" ht="24.95" customHeight="1">
      <c r="B149">
        <f>ROW()</f>
        <v>149</v>
      </c>
      <c r="C149" s="28">
        <f>TODAY()</f>
        <v>44595</v>
      </c>
      <c r="G149" t="str">
        <f>FORMULATEXT(C149)</f>
        <v>=AUJOURDHUI()</v>
      </c>
    </row>
    <row r="150" ht="24.95" customHeight="1">
      <c r="C150" t="str">
        <v>Format de cellule &gt; Nombre &gt; Date</v>
      </c>
    </row>
    <row r="151" ht="24.95" customHeight="1"/>
    <row r="152" ht="24.95" customHeight="1"/>
    <row r="153" ht="24.95" customHeight="1"/>
    <row r="154" ht="24.95" customHeight="1">
      <c r="C154" t="str">
        <v>N° de semaine - collez les cellules vertes dans votre tableau</v>
      </c>
    </row>
    <row r="155" ht="24.95" customHeight="1">
      <c r="B155" t="str">
        <v>Lignes</v>
      </c>
      <c r="C155" t="str">
        <v>collez les cellules vertes dans votre tableau</v>
      </c>
    </row>
    <row r="156" ht="24.95" customHeight="1">
      <c r="B156">
        <f>ROW()</f>
        <v>156</v>
      </c>
      <c r="C156">
        <f>INT((C149-(DATE(YEAR(C149-WEEKDAY(C149-1)+4),1,3)-WEEKDAY(DATE(YEAR(C149 -WEEKDAY(C149-1)+4),1,3)))+5)/7)</f>
        <v>5</v>
      </c>
    </row>
    <row r="157" ht="24.95" customHeight="1">
      <c r="C157" t="str">
        <f>FORMULATEXT(C156)</f>
        <v>=ENT((C149-(DATE(ANNEE(C149-JOURSEM(C149-1)+4);1;3)-JOURSEM(DATE(ANNEE(C149 -JOURSEM(C149-1)+4);1;3)))+5)/7)</v>
      </c>
    </row>
    <row r="158" ht="24.95" customHeight="1"/>
    <row r="159" ht="24.95" customHeight="1">
      <c r="B159">
        <f>ROW()</f>
        <v>159</v>
      </c>
      <c r="C159" s="37">
        <f>C156</f>
        <v>5</v>
      </c>
    </row>
    <row r="160" ht="24.95" customHeight="1">
      <c r="C160" t="str">
        <f>FORMULATEXT(C159)</f>
        <v>=C156</v>
      </c>
      <c r="D160" t="str">
        <v>Format de cellule &gt; Personnalisée &gt; Semaine N °0</v>
      </c>
    </row>
    <row r="161" ht="24.95" customHeight="1"/>
    <row r="162" ht="24.95" customHeight="1"/>
    <row r="163" ht="24.95" customHeight="1"/>
    <row r="164" ht="24.95" customHeight="1">
      <c r="C164" t="str">
        <v>afficher ler dernier vendredi du mois, pour une date saisie dans une autre cellule</v>
      </c>
    </row>
    <row r="165" ht="24.95" customHeight="1">
      <c r="B165" t="str">
        <v>Lignes</v>
      </c>
      <c r="C165" t="str">
        <v>collez les cellules vertes dans votre tableau</v>
      </c>
    </row>
    <row r="166" ht="24.95" customHeight="1">
      <c r="B166">
        <f>ROW()</f>
        <v>166</v>
      </c>
      <c r="C166" s="28">
        <v>44140</v>
      </c>
    </row>
    <row r="167" ht="24.95" customHeight="1">
      <c r="B167">
        <f>ROW()</f>
        <v>167</v>
      </c>
      <c r="C167" s="28">
        <f>DATE(YEAR(C166),MONTH(C166)+1,1)-WEEKDAY(DATE(YEAR(C166),MONTH(C166)+1,2))</f>
        <v>44162</v>
      </c>
    </row>
    <row r="168" ht="24.95" customHeight="1">
      <c r="C168" t="str">
        <f>FORMULATEXT(C167)</f>
        <v>=DATE(ANNEE(C166);MOIS(C166)+1;1)-JOURSEM(DATE(ANNEE(C166);MOIS(C166)+1;2))</v>
      </c>
    </row>
    <row r="169" ht="24.95" customHeight="1"/>
    <row r="170" ht="24.95" customHeight="1">
      <c r="B170">
        <f>ROW()</f>
        <v>170</v>
      </c>
      <c r="C170" s="13">
        <f>DATE(YEAR(C166),MONTH(C166)+1,1)-WEEKDAY(DATE(YEAR(C166),MONTH(C166)+1,2))</f>
        <v>44162</v>
      </c>
    </row>
    <row r="171" ht="24.95" customHeight="1">
      <c r="C171" t="str">
        <f>FORMULATEXT(C170)</f>
        <v>=DATE(ANNEE(C166);MOIS(C166)+1;1)-JOURSEM(DATE(ANNEE(C166);MOIS(C166)+1;2))</v>
      </c>
    </row>
    <row r="172" ht="24.95" customHeight="1">
      <c r="C172" t="str">
        <v>1;1=samedi</v>
      </c>
      <c r="E172" t="str">
        <v>1;5=mardi</v>
      </c>
    </row>
    <row r="173" ht="24.95" customHeight="1">
      <c r="C173" t="str">
        <v>1;2= vendredi</v>
      </c>
      <c r="E173" t="str">
        <v>1;6=lundi</v>
      </c>
    </row>
    <row r="174" ht="24.95" customHeight="1">
      <c r="C174" t="str">
        <v>1;3=jeudi</v>
      </c>
      <c r="E174" t="str">
        <v>1;7=dimanche</v>
      </c>
    </row>
    <row r="175" ht="24.95" customHeight="1">
      <c r="C175" t="str">
        <v>1;4=mercredi</v>
      </c>
    </row>
    <row r="176" ht="24.95" customHeight="1"/>
    <row r="177" ht="24.95" customHeight="1"/>
    <row r="178" ht="24.95" customHeight="1"/>
    <row r="179" ht="24.95" customHeight="1">
      <c r="B179" t="str">
        <v>Lignes</v>
      </c>
      <c r="C179" t="str">
        <v>autre solution</v>
      </c>
    </row>
    <row r="180" ht="24.95" customHeight="1">
      <c r="B180">
        <f>ROW()</f>
        <v>180</v>
      </c>
      <c r="C180" s="28">
        <v>44190</v>
      </c>
    </row>
    <row r="181" ht="24.95" customHeight="1">
      <c r="B181">
        <f>ROW()</f>
        <v>181</v>
      </c>
      <c r="C181">
        <f>DATE(YEAR(C180),MONTH(C180)+1,1)-MOD(DATE(YEAR(C180),MONTH(C180)+1,1)+5,7)-3</f>
        <v>44190</v>
      </c>
      <c r="G181" t="str">
        <f>FORMULATEXT(C181)</f>
        <v>=DATE(ANNEE(C180);MOIS(C180)+1;1)-MOD(DATE(ANNEE(C180);MOIS(C180)+1;1)+5;7)-3</v>
      </c>
    </row>
    <row r="182" ht="24.95" customHeight="1">
      <c r="B182">
        <f>ROW()</f>
        <v>182</v>
      </c>
      <c r="C182" s="13">
        <f>DATE(YEAR(C180),MONTH(C180)+1,1)-MOD(DATE(YEAR(C180),MONTH(C180)+1,1)+5,7)-3</f>
        <v>44190</v>
      </c>
      <c r="G182" t="str">
        <f>FORMULATEXT(C182)</f>
        <v>=DATE(ANNEE(C180);MOIS(C180)+1;1)-MOD(DATE(ANNEE(C180);MOIS(C180)+1;1)+5;7)-3</v>
      </c>
    </row>
    <row r="183" ht="24.95" customHeight="1">
      <c r="C183" t="str">
        <v>collez les cellules vertes dans votre tableau</v>
      </c>
    </row>
    <row r="184" ht="24.95" customHeight="1"/>
    <row r="185" ht="24.95" customHeight="1"/>
    <row r="186" ht="24.95" customHeight="1"/>
    <row r="187" ht="24.95" customHeight="1"/>
    <row r="188" ht="24.95" customHeight="1"/>
    <row r="189" ht="24.95" customHeight="1"/>
    <row r="190" ht="24.95" customHeight="1"/>
    <row r="191" ht="24.95" customHeight="1"/>
    <row r="192" ht="24.95" customHeight="1"/>
    <row r="193" ht="24.95" customHeight="1"/>
    <row r="194" ht="24.95" customHeight="1"/>
    <row r="195" ht="24.95" customHeight="1">
      <c r="C195" t="str">
        <v>Pour une hauteur de 15 mm,vous pouvez donc régler sur 42,5.</v>
      </c>
    </row>
    <row r="196" ht="24.95" customHeight="1">
      <c r="C196" t="str">
        <v>La largeur de colonne est mesurée en caractères standards. Valeur d'exemple par défaut, de 10,71 correspondant à 60 points.</v>
      </c>
    </row>
    <row r="197" ht="24.95" customHeight="1">
      <c r="C197" t="str">
        <v>Vous pouvez donc régler : pour 50 mm =&gt; 25,29 ; pour 30 mm =&gt; 15,14 ; pour 10 mm =&gt; 5.</v>
      </c>
    </row>
    <row r="198" ht="24.95" customHeight="1">
      <c r="C198" t="str">
        <v>Format pesonnalisé coller : +[bleu]Standard;-[rouge]Standard;"" ;Standard</v>
      </c>
    </row>
    <row r="199" ht="24.95" customHeight="1"/>
    <row r="200" ht="24.95" customHeight="1"/>
    <row r="201" ht="24.95" customHeight="1"/>
    <row r="202" ht="24.95" customHeight="1"/>
    <row r="203" ht="24.95" customHeight="1"/>
    <row r="204" ht="24.95" customHeight="1"/>
    <row r="205" ht="24.95" customHeight="1"/>
    <row r="206" ht="24.95" customHeight="1">
      <c r="K206" t="str">
        <v>&lt; = imprim écran avec Greenshot</v>
      </c>
    </row>
    <row r="207" ht="24.95" customHeight="1"/>
    <row r="208" ht="24.95" customHeight="1">
      <c r="K208" t="str">
        <v>lien &gt;</v>
      </c>
      <c r="L208" t="str">
        <v>https://www.clubic.com/telecharger-fiche189780-greenshot.html</v>
      </c>
    </row>
    <row r="209" ht="24.95" customHeight="1"/>
    <row r="210" ht="24.95" customHeight="1"/>
    <row r="211" ht="24.95" customHeight="1"/>
    <row r="212" ht="24.95" customHeight="1"/>
    <row r="213" ht="24.95" customHeight="1"/>
    <row r="214" ht="24.95" customHeight="1"/>
    <row r="215" ht="24.95" customHeight="1"/>
    <row r="216" ht="24.95" customHeight="1"/>
    <row r="217" ht="24.95" customHeight="1"/>
    <row r="218" ht="24.95" customHeight="1"/>
    <row r="219" ht="24.95" customHeight="1"/>
    <row r="220" ht="24.95" customHeight="1"/>
    <row r="221" ht="24.95" customHeight="1"/>
    <row r="222" ht="24.95" customHeight="1"/>
    <row r="223" ht="24.95" customHeight="1">
      <c r="B223" t="str">
        <v>Transmettez votre savoir et votre savoir faire  peu importe qui le récupère; pourvu qu'un plus grand nombre puisse en bénéficier.</v>
      </c>
    </row>
    <row r="224" ht="24.95" customHeight="1">
      <c r="B224" t="str">
        <v>Joël LEBOUCHER …Octobre 2015</v>
      </c>
    </row>
    <row r="225" ht="24.95" customHeight="1"/>
    <row r="226" ht="24.95" customHeight="1">
      <c r="B226" t="str">
        <v>un lien rompu ou devenu obsolète…..pas de panique…Google saura vous retrouver un document équivalent</v>
      </c>
    </row>
    <row r="227" ht="24.95" customHeight="1">
      <c r="AA227" t="str">
        <v>FIN</v>
      </c>
    </row>
  </sheetData>
  <mergeCells count="75">
    <mergeCell ref="B20:O23"/>
    <mergeCell ref="Q31:AA32"/>
    <mergeCell ref="Q33:T33"/>
    <mergeCell ref="X33:X34"/>
    <mergeCell ref="Y33:Y34"/>
    <mergeCell ref="Z33:Z34"/>
    <mergeCell ref="AA33:AA34"/>
    <mergeCell ref="Q34:Q36"/>
    <mergeCell ref="R34:R36"/>
    <mergeCell ref="S34:S36"/>
    <mergeCell ref="Z35:Z36"/>
    <mergeCell ref="AA35:AA36"/>
    <mergeCell ref="Y35:Y36"/>
    <mergeCell ref="Q37:Q38"/>
    <mergeCell ref="R37:R38"/>
    <mergeCell ref="S37:S38"/>
    <mergeCell ref="T37:T38"/>
    <mergeCell ref="U37:U38"/>
    <mergeCell ref="X37:X38"/>
    <mergeCell ref="T34:T36"/>
    <mergeCell ref="U35:U36"/>
    <mergeCell ref="V35:V36"/>
    <mergeCell ref="W35:W36"/>
    <mergeCell ref="X35:X36"/>
    <mergeCell ref="Y37:Y38"/>
    <mergeCell ref="Z37:Z38"/>
    <mergeCell ref="AA37:AA38"/>
    <mergeCell ref="Q39:Q40"/>
    <mergeCell ref="R39:R40"/>
    <mergeCell ref="S39:S40"/>
    <mergeCell ref="T39:T40"/>
    <mergeCell ref="U39:U40"/>
    <mergeCell ref="V39:V40"/>
    <mergeCell ref="W39:W40"/>
    <mergeCell ref="X39:X40"/>
    <mergeCell ref="Y39:Y40"/>
    <mergeCell ref="Z39:Z40"/>
    <mergeCell ref="AA39:AA40"/>
    <mergeCell ref="V37:V38"/>
    <mergeCell ref="W37:W38"/>
    <mergeCell ref="Q41:Q42"/>
    <mergeCell ref="R41:R42"/>
    <mergeCell ref="S41:S42"/>
    <mergeCell ref="T41:T42"/>
    <mergeCell ref="U41:U42"/>
    <mergeCell ref="V41:V42"/>
    <mergeCell ref="Z43:Z44"/>
    <mergeCell ref="AA43:AA44"/>
    <mergeCell ref="W41:W42"/>
    <mergeCell ref="X41:X42"/>
    <mergeCell ref="Y41:Y42"/>
    <mergeCell ref="Z41:Z42"/>
    <mergeCell ref="AA41:AA42"/>
    <mergeCell ref="C149:D149"/>
    <mergeCell ref="V43:V44"/>
    <mergeCell ref="W43:W44"/>
    <mergeCell ref="X43:X44"/>
    <mergeCell ref="Y43:Y44"/>
    <mergeCell ref="Q43:Q44"/>
    <mergeCell ref="R43:R44"/>
    <mergeCell ref="S43:S44"/>
    <mergeCell ref="T43:T44"/>
    <mergeCell ref="U43:U44"/>
    <mergeCell ref="Q45:Q46"/>
    <mergeCell ref="R45:AA46"/>
    <mergeCell ref="C137:E137"/>
    <mergeCell ref="C140:E140"/>
    <mergeCell ref="C143:E143"/>
    <mergeCell ref="C182:E182"/>
    <mergeCell ref="C159:D159"/>
    <mergeCell ref="C166:D166"/>
    <mergeCell ref="C167:D167"/>
    <mergeCell ref="C170:F170"/>
    <mergeCell ref="C180:D180"/>
    <mergeCell ref="C181:D181"/>
  </mergeCells>
  <hyperlinks>
    <hyperlink ref="E28" r:id="rId1"/>
    <hyperlink ref="R45" r:id="rId2"/>
    <hyperlink ref="L208" r:id="rId3"/>
  </hyperlinks>
  <pageMargins left="0.7" right="0.7" top="0.75" bottom="0.75" header="0.3" footer="0.3"/>
  <ignoredErrors>
    <ignoredError numberStoredAsText="1" sqref="A1:AA227"/>
  </ignoredErrors>
</worksheet>
</file>

<file path=xl/worksheets/sheet12.xml><?xml version="1.0" encoding="utf-8"?>
<worksheet xmlns="http://schemas.openxmlformats.org/spreadsheetml/2006/main" xmlns:r="http://schemas.openxmlformats.org/officeDocument/2006/relationships">
  <dimension ref="A1:R879"/>
  <sheetViews>
    <sheetView workbookViewId="0" rightToLeft="0"/>
  </sheetViews>
  <cols>
    <col min="1" max="1" customWidth="1" width="3.7109375"/>
    <col min="2" max="2" customWidth="1" width="15.7109375"/>
    <col min="3" max="3" customWidth="1" width="15.7109375"/>
    <col min="4" max="4" customWidth="1" width="15.7109375"/>
    <col min="5" max="5" customWidth="1" width="15.7109375"/>
    <col min="6" max="6" customWidth="1" width="15.7109375"/>
    <col min="7" max="7" customWidth="1" width="15.7109375"/>
    <col min="8" max="8" customWidth="1" width="15.7109375"/>
    <col min="9" max="9" customWidth="1" width="15.7109375"/>
    <col min="10" max="10" customWidth="1" width="15.7109375"/>
    <col min="11" max="11" customWidth="1" width="15.7109375"/>
    <col min="12" max="12" customWidth="1" width="15.7109375"/>
    <col min="13" max="13" customWidth="1" width="15.7109375"/>
    <col min="14" max="14" customWidth="1" width="15.7109375"/>
    <col min="15" max="15" customWidth="1" width="11.42578125"/>
    <col min="16" max="16" customWidth="1" width="16.5703125"/>
    <col min="17" max="17" customWidth="1" width="11.42578125"/>
    <col min="18" max="18" customWidth="1" width="11.42578125"/>
    <col min="19" max="19" customWidth="1" width="11.42578125"/>
    <col min="20" max="20" customWidth="1" width="11.42578125"/>
    <col min="21" max="21" customWidth="1" width="11.42578125"/>
    <col min="22" max="22" customWidth="1" width="11.42578125"/>
    <col min="23" max="23" customWidth="1" width="11.42578125"/>
    <col min="24" max="24" customWidth="1" width="11.42578125"/>
    <col min="25" max="25" customWidth="1" width="11.42578125"/>
    <col min="26" max="26" customWidth="1" width="11.42578125"/>
    <col min="27" max="27" customWidth="1" width="11.42578125"/>
    <col min="28" max="28" customWidth="1" width="11.42578125"/>
    <col min="29" max="29" customWidth="1" width="11.42578125"/>
    <col min="30" max="30" customWidth="1" width="11.42578125"/>
    <col min="31" max="31" customWidth="1" width="11.42578125"/>
    <col min="32" max="32" customWidth="1" width="11.42578125"/>
    <col min="33" max="33" customWidth="1" width="11.42578125"/>
    <col min="34" max="34" customWidth="1" width="11.42578125"/>
    <col min="35" max="35" customWidth="1" width="11.42578125"/>
    <col min="36" max="36" customWidth="1" width="11.42578125"/>
    <col min="37" max="37" customWidth="1" width="11.42578125"/>
    <col min="38" max="38" customWidth="1" width="11.42578125"/>
    <col min="39" max="39" customWidth="1" width="11.42578125"/>
    <col min="40" max="40" customWidth="1" width="11.42578125"/>
    <col min="41" max="41" customWidth="1" width="11.42578125"/>
    <col min="42" max="42" customWidth="1" width="11.42578125"/>
    <col min="43" max="43" customWidth="1" width="11.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ht="15.75" customHeight="1">
      <c r="A1">
        <f>CELL("largeur",A1)</f>
        <v>3</v>
      </c>
      <c r="B1">
        <f>CELL("largeur",B1)</f>
        <v>15</v>
      </c>
      <c r="C1">
        <f>CELL("largeur",C1)</f>
        <v>15</v>
      </c>
      <c r="D1">
        <f>CELL("largeur",D1)</f>
        <v>15</v>
      </c>
      <c r="E1">
        <f>CELL("largeur",E1)</f>
        <v>15</v>
      </c>
      <c r="F1">
        <f>CELL("largeur",F1)</f>
        <v>15</v>
      </c>
      <c r="G1">
        <f>CELL("largeur",G1)</f>
        <v>15</v>
      </c>
      <c r="H1">
        <f>CELL("largeur",H1)</f>
        <v>15</v>
      </c>
      <c r="I1">
        <f>CELL("largeur",I1)</f>
        <v>15</v>
      </c>
      <c r="J1">
        <f>CELL("largeur",J1)</f>
        <v>15</v>
      </c>
      <c r="K1">
        <f>CELL("largeur",K1)</f>
        <v>15</v>
      </c>
      <c r="L1">
        <f>CELL("largeur",L1)</f>
        <v>15</v>
      </c>
      <c r="M1">
        <f>CELL("largeur",M1)</f>
        <v>15</v>
      </c>
      <c r="N1">
        <f>CELL("largeur",N1)</f>
        <v>15</v>
      </c>
      <c r="O1">
        <f>CELL("largeur",O1)</f>
        <v>11</v>
      </c>
      <c r="P1">
        <f>CELL("largeur",P1)</f>
        <v>16</v>
      </c>
      <c r="Q1">
        <f>CELL("largeur",Q1)</f>
        <v>11</v>
      </c>
    </row>
    <row r="2" ht="26.25" customHeight="1">
      <c r="B2" t="str">
        <v>Cuisiniers : PESEZ …..Evitez les volumes , n'utilisez que les poids comme les pâtissiers</v>
      </c>
    </row>
    <row r="3" ht="20.1" customHeight="1">
      <c r="B3" t="str">
        <v>Les cuisiniers "sont des artistes"……..ce qui ne doit pas les empêcher … d'UTILISEZ UNE BALANCE…...les résultats seront plus réguliers</v>
      </c>
    </row>
    <row r="4" ht="20.1" customHeight="1">
      <c r="B4" t="str">
        <v>Cuisiniers : PESEZ …..même le sel…..on ne sale pas 50L de sauce à la "chichette" au "pif" ou à l'expérience</v>
      </c>
    </row>
    <row r="5" ht="20.1" customHeight="1">
      <c r="B5" t="str">
        <v xml:space="preserve"> la sauce crémée ne se sale pas comme la sauce tomatée etc…….</v>
      </c>
    </row>
    <row r="6" ht="27" customHeight="1">
      <c r="B6" t="str">
        <v>lien &gt;</v>
      </c>
      <c r="C6" t="str">
        <v>Les unités pifométriques</v>
      </c>
    </row>
    <row r="7" ht="15.75" customHeight="1"/>
    <row r="8" ht="15.75" customHeight="1">
      <c r="B8" t="str">
        <v>Mise à jour du 16 décembre 2017 - Annule ou complète les versions précédentes lies liens sont parfois éphémères; pas de panique…..demandez à Google …il vous retrouvera un lien équivalent</v>
      </c>
    </row>
    <row r="9" ht="15.75" customHeight="1"/>
    <row r="10" ht="30.75" customHeight="1"/>
    <row r="11" ht="15.75" customHeight="1"/>
    <row r="12" ht="31.5" customHeight="1">
      <c r="B12" t="str">
        <v>J'attire votre attention pour la saisie des quantités    supposons qu'il y ait 400g de viande 2 œufs ou 2 pieds de veau et 5 cl de crème dans la recette …..Excel aura du mal à faire la différence</v>
      </c>
    </row>
    <row r="13"/>
    <row r="14">
      <c r="C14" t="str">
        <v>ATTENTION : les saisies des poids unitaires se font en gramme</v>
      </c>
    </row>
    <row r="15"/>
    <row r="16">
      <c r="C16" t="str">
        <v>Unités</v>
      </c>
      <c r="D16" t="str">
        <v>Quoi</v>
      </c>
      <c r="E16" t="str">
        <v>Poids Unitaire</v>
      </c>
      <c r="F16" t="str">
        <v>❹ ingrédients</v>
      </c>
      <c r="N16" t="str">
        <v>quelques numérotation pour les process</v>
      </c>
    </row>
    <row r="17"/>
    <row r="18" ht="15.75" customHeight="1">
      <c r="C18" t="str">
        <v>pour 1.050Kg  saisissez 1050 la cellule est formatée pour ajouter g</v>
      </c>
      <c r="N18" t="str">
        <v>❶</v>
      </c>
    </row>
    <row r="19" ht="15.75" customHeight="1">
      <c r="E19" s="38">
        <v>1050</v>
      </c>
      <c r="F19" t="str">
        <v>bœuf</v>
      </c>
      <c r="N19" t="str">
        <v>❷</v>
      </c>
      <c r="O19" t="str">
        <v>Vous pouvez coller ces formes dans vos fiches</v>
      </c>
    </row>
    <row r="20" ht="15.75" customHeight="1">
      <c r="E20" s="38">
        <v>400</v>
      </c>
      <c r="F20" t="str">
        <v>veau</v>
      </c>
      <c r="N20" t="str">
        <v>❸</v>
      </c>
    </row>
    <row r="21" ht="15.75" customHeight="1">
      <c r="N21" t="str">
        <v>❹</v>
      </c>
    </row>
    <row r="22" ht="20.25" customHeight="1">
      <c r="C22" t="str">
        <v>le poids UNITAIRE pour les RECETTES AU POIDS est indispensable</v>
      </c>
      <c r="N22" t="str">
        <v>❺</v>
      </c>
    </row>
    <row r="23" ht="15.75" customHeight="1">
      <c r="C23" t="str">
        <v>(pas le poids des 2 œufs "100g" mais le poids d'UN œuf de 50g par exemple)</v>
      </c>
      <c r="N23" t="str">
        <v>❻</v>
      </c>
    </row>
    <row r="24" ht="15.75" customHeight="1">
      <c r="N24" t="str">
        <v>❼</v>
      </c>
    </row>
    <row r="25" ht="15.75" customHeight="1">
      <c r="C25" t="str">
        <v>Unités</v>
      </c>
      <c r="D25" t="str">
        <v>Quoi</v>
      </c>
      <c r="E25" t="str">
        <v>Poids Unitaire</v>
      </c>
      <c r="F25" t="str">
        <v>❹ ingrédients</v>
      </c>
      <c r="N25" t="str">
        <v>❽</v>
      </c>
    </row>
    <row r="26" ht="15.75" customHeight="1">
      <c r="C26">
        <v>2</v>
      </c>
      <c r="D26" s="1" t="str">
        <v>œufs</v>
      </c>
      <c r="E26" s="38">
        <v>50</v>
      </c>
      <c r="F26" t="str">
        <v>Œufs de 50 g</v>
      </c>
      <c r="N26" t="str">
        <v>❾</v>
      </c>
    </row>
    <row r="27" ht="15.75" customHeight="1">
      <c r="C27" t="str">
        <v xml:space="preserve">saisir QUOI pour les œufs n'est pas obligatoire </v>
      </c>
      <c r="N27" t="str">
        <v>❿</v>
      </c>
    </row>
    <row r="28" ht="15.75" customHeight="1">
      <c r="C28" t="str">
        <v>mais pour une pincée d'épices…une cuillère à café….une brindille c'est indispensable</v>
      </c>
      <c r="N28" t="str">
        <v>⓫</v>
      </c>
    </row>
    <row r="29" ht="15.75" customHeight="1">
      <c r="N29" t="str">
        <v>⓬</v>
      </c>
    </row>
    <row r="30" ht="20.25" customHeight="1">
      <c r="C30" t="str">
        <v>Recettes à la PORTION</v>
      </c>
      <c r="N30" t="str">
        <v>⓭</v>
      </c>
    </row>
    <row r="31" ht="15.75" customHeight="1">
      <c r="C31" t="str">
        <v>pour les recettes à la portion vous avez la possibilité de ne pas ajouter le poids unitaire de certains ingrédients</v>
      </c>
      <c r="N31" t="str">
        <v>⓮</v>
      </c>
    </row>
    <row r="32" ht="15.75" customHeight="1">
      <c r="C32" t="str">
        <v xml:space="preserve">si vous saisissez 2 œufs c'est possible; mais pas dans la même colonne cela fausserait le poids total </v>
      </c>
      <c r="N32" t="str">
        <v>⓯</v>
      </c>
    </row>
    <row r="33" ht="15.75" customHeight="1">
      <c r="C33" t="str">
        <v>Excel calculera 2 comme 2 Kg</v>
      </c>
      <c r="N33" t="str">
        <v>⓰</v>
      </c>
    </row>
    <row r="34" ht="15.75" customHeight="1">
      <c r="C34" t="str">
        <v>donc pour les produits à l'unité saisissez vos valeurs dans la première colonne</v>
      </c>
      <c r="N34" t="str">
        <v>⓱</v>
      </c>
    </row>
    <row r="35" ht="15.75" customHeight="1">
      <c r="N35" t="str">
        <v>⓲</v>
      </c>
    </row>
    <row r="36" ht="18.75" customHeight="1">
      <c r="C36" t="str">
        <v>Unités</v>
      </c>
      <c r="D36" t="str">
        <v>Quoi</v>
      </c>
      <c r="E36" t="str">
        <v>Poids Unitaire</v>
      </c>
      <c r="F36" t="str">
        <v>❹ ingrédients</v>
      </c>
      <c r="H36" t="str">
        <v>FORMATS POUR LES FICHES AU Kg</v>
      </c>
      <c r="K36" t="str">
        <v>rapportez tout au Kg = 0,400 Kg de viande</v>
      </c>
      <c r="N36" t="str">
        <v>⓳</v>
      </c>
    </row>
    <row r="37" ht="15.75" customHeight="1">
      <c r="C37">
        <v>2</v>
      </c>
      <c r="D37" s="1" t="str">
        <v>œufs</v>
      </c>
      <c r="F37" t="str">
        <v>Œufs de 50 g</v>
      </c>
      <c r="G37">
        <v>2</v>
      </c>
      <c r="H37" s="1" t="str">
        <v>œufs</v>
      </c>
      <c r="I37" s="3">
        <v>0.05</v>
      </c>
      <c r="J37">
        <v>2</v>
      </c>
      <c r="K37" t="str">
        <v>œufs</v>
      </c>
      <c r="L37" s="3">
        <v>0.05</v>
      </c>
      <c r="M37" t="str">
        <v>Œufs de 50 g</v>
      </c>
      <c r="N37" t="str">
        <v>⓴</v>
      </c>
    </row>
    <row r="38" ht="15.75" customHeight="1">
      <c r="C38">
        <v>5</v>
      </c>
      <c r="D38" s="1" t="str">
        <v>C/C</v>
      </c>
      <c r="F38" t="str">
        <v>vinaigre</v>
      </c>
      <c r="G38">
        <v>5</v>
      </c>
      <c r="H38" s="1" t="str">
        <v>C/C</v>
      </c>
      <c r="J38">
        <v>5</v>
      </c>
      <c r="K38" t="str">
        <v>C/C</v>
      </c>
      <c r="M38" t="str">
        <v>vinaigre</v>
      </c>
    </row>
    <row r="39" ht="18.75" customHeight="1">
      <c r="C39">
        <v>1</v>
      </c>
      <c r="D39" s="1" t="str">
        <v>pincée</v>
      </c>
      <c r="F39" t="str">
        <v>paprika</v>
      </c>
      <c r="G39">
        <v>1</v>
      </c>
      <c r="H39" s="1" t="str">
        <v>pincée</v>
      </c>
      <c r="J39">
        <v>1</v>
      </c>
      <c r="K39" t="str">
        <v>pincée</v>
      </c>
      <c r="M39" t="str">
        <v>paprika</v>
      </c>
      <c r="O39" s="9" t="str">
        <v xml:space="preserve">symbole diamètre </v>
      </c>
    </row>
    <row r="40" ht="18.75" customHeight="1">
      <c r="C40">
        <v>1</v>
      </c>
      <c r="D40" s="1" t="str">
        <v>branche</v>
      </c>
      <c r="F40" t="str">
        <v>laurier</v>
      </c>
      <c r="G40">
        <v>1</v>
      </c>
      <c r="H40" s="1" t="str">
        <v>branche</v>
      </c>
      <c r="J40">
        <v>1</v>
      </c>
      <c r="K40" t="str">
        <v>branche</v>
      </c>
      <c r="M40" t="str">
        <v>laurier</v>
      </c>
      <c r="O40" s="9" t="str">
        <v xml:space="preserve"> Ø</v>
      </c>
    </row>
    <row r="41" ht="18.75" customHeight="1">
      <c r="C41">
        <v>1</v>
      </c>
      <c r="D41" s="1" t="str">
        <v>pied</v>
      </c>
      <c r="F41" t="str">
        <v>pied de veau</v>
      </c>
      <c r="G41">
        <v>1</v>
      </c>
      <c r="H41" s="1" t="str">
        <v>pied</v>
      </c>
      <c r="J41">
        <v>1</v>
      </c>
      <c r="K41" t="str">
        <v>pied</v>
      </c>
      <c r="M41" t="str">
        <v>pied de veau</v>
      </c>
      <c r="O41" t="str">
        <v></v>
      </c>
    </row>
    <row r="42" ht="18.75" customHeight="1">
      <c r="N42" t="str">
        <v></v>
      </c>
      <c r="O42" t="str">
        <v></v>
      </c>
    </row>
    <row r="43">
      <c r="C43" t="str">
        <v>les ¼ de botte de fines herbes en 0,25 les demi = 0.5 les 3/4 = 0.75</v>
      </c>
    </row>
    <row r="44">
      <c r="C44" t="str">
        <v xml:space="preserve"> idem pour les feuilles de gélatine les pieds de veau -les feuilles de basilic etc….</v>
      </c>
      <c r="M44" t="str">
        <v>Avant de saisir quoi que ce soit dans une cellule cliquez dessus pour vérifier qu'il n'y ait pas de formule</v>
      </c>
    </row>
    <row r="45" ht="15.75" customHeight="1">
      <c r="C45">
        <v>0.5</v>
      </c>
      <c r="D45" s="1" t="str">
        <v>feuilles</v>
      </c>
      <c r="F45" t="str">
        <v>gélatine</v>
      </c>
      <c r="H45" s="1" t="str">
        <v>C/C</v>
      </c>
      <c r="I45" t="str">
        <v>cuillère/Café</v>
      </c>
    </row>
    <row r="46" ht="15.75" customHeight="1">
      <c r="C46">
        <v>0.25</v>
      </c>
      <c r="D46" s="1" t="str">
        <v>botte</v>
      </c>
      <c r="F46" t="str">
        <v>fines herbes</v>
      </c>
      <c r="H46" s="1" t="str">
        <v>C/P</v>
      </c>
      <c r="I46" t="str">
        <v>cuillère/Potage</v>
      </c>
    </row>
    <row r="47" ht="15" customHeight="1"/>
    <row r="48" ht="15" customHeight="1">
      <c r="C48" t="str">
        <v xml:space="preserve">Convertissez tout de suite les volumes en poids sur la base de 1L = 1Kg </v>
      </c>
    </row>
    <row r="49" ht="15" customHeight="1">
      <c r="C49" t="str">
        <v>5 cl = 50g</v>
      </c>
    </row>
    <row r="50" ht="15" customHeight="1">
      <c r="C50" t="str">
        <v xml:space="preserve">sauf cas exeptionnel pour recettes de précision </v>
      </c>
    </row>
    <row r="51" ht="15" customHeight="1">
      <c r="D51" t="str">
        <v xml:space="preserve">Pour le lait entier, la densité donnée habituellement est de 1,030 par rapport à l'eau qui est de 1. </v>
      </c>
      <c r="M51" t="str">
        <v>Pour imprimer : sélectionnez les recettes qui vous conviennent : définir la zone d'impression -Mise à l'échelle : Ajuster la feuille à 1 page</v>
      </c>
    </row>
    <row r="52" ht="15" customHeight="1">
      <c r="D52" t="str">
        <v xml:space="preserve">On peut donc considérer que les 0,030 corespondent à la graisse du lait entier. </v>
      </c>
    </row>
    <row r="53" ht="15" customHeight="1">
      <c r="D53" t="str">
        <v xml:space="preserve">Pour le lait demi-écrémé, la graisse ne devrait représenter que 0,030/2, donc 0,015. </v>
      </c>
    </row>
    <row r="54" ht="15" customHeight="1">
      <c r="D54" t="str">
        <v>Donc la masse d'un litre de lait demi-écrémé doit être de 1,015 Kg (1015 g).</v>
      </c>
    </row>
    <row r="55" ht="15" customHeight="1"/>
    <row r="56"/>
    <row r="57" ht="15" customHeight="1"/>
    <row r="58" ht="15" customHeight="1">
      <c r="C58" t="str">
        <v>Poids des aliments sur internet</v>
      </c>
    </row>
    <row r="59" ht="15" customHeight="1">
      <c r="B59" t="str">
        <v>lien &gt;</v>
      </c>
      <c r="C59" t="str">
        <v>http://www.aliments.org/poids.htm</v>
      </c>
      <c r="M59" t="str">
        <v xml:space="preserve">les valeurs #DIV/0!  indiquent seulement que les recettes sont "vierges" sur la feuille de saisie </v>
      </c>
    </row>
    <row r="60" ht="21" customHeight="1"/>
    <row r="61" ht="15" customHeight="1">
      <c r="B61" t="str">
        <v>lien &gt;</v>
      </c>
      <c r="C61" t="str">
        <v>http://www.nubel.be/fra/manual/liste_des_denrees_alimentaires.asp</v>
      </c>
    </row>
    <row r="62" ht="21" customHeight="1"/>
    <row r="63" ht="21" customHeight="1">
      <c r="C63" t="str">
        <v>Tableau des calibres Fruits Frais</v>
      </c>
      <c r="M63" t="str">
        <v>si vous n'utilisez pas toutes les lignes vous pouvez masquer cette valeur par une couleur de police BLANC</v>
      </c>
    </row>
    <row r="64" ht="21" customHeight="1">
      <c r="B64" t="str">
        <v>lien &gt;</v>
      </c>
      <c r="C64" t="str">
        <v>http://www.crenoexpert.fr/flipbooks/expproduit/TABLEAUX-CALIBRES-FRUITS-2.pdf</v>
      </c>
    </row>
    <row r="65" ht="21" customHeight="1"/>
    <row r="66" ht="21" customHeight="1">
      <c r="B66" t="str">
        <v>lien &gt;</v>
      </c>
      <c r="C66" t="str">
        <v>ff-documents-apprentis-Patissiers.xlsx</v>
      </c>
    </row>
    <row r="67" ht="21" customHeight="1"/>
    <row r="68" ht="21" customHeight="1">
      <c r="B68" t="str">
        <v>lien &gt;</v>
      </c>
      <c r="C68" t="str">
        <v>ff-Croquis.xlsx</v>
      </c>
      <c r="M68" t="str">
        <v>POUR LES FICHES RECETTES A LA PORTION</v>
      </c>
    </row>
    <row r="69" ht="21" customHeight="1">
      <c r="M69" t="str">
        <v xml:space="preserve"> Nb de portions Si vous estimez que les grammages sont trop ou pas assez copieux pour vos convives : modifiez les sur ces tableaux les modifications se feront sur le tableau à imprimer</v>
      </c>
    </row>
    <row r="70" ht="21" customHeight="1">
      <c r="B70" t="str">
        <v>lien &gt;</v>
      </c>
      <c r="C70" t="str">
        <v>ff-qualiterecettes2007.xls</v>
      </c>
    </row>
    <row r="71"/>
    <row r="72" ht="21" customHeight="1">
      <c r="B72" t="str">
        <v>lien &gt;</v>
      </c>
      <c r="C72" t="str">
        <v>ff-tableau-cuisson.pdf</v>
      </c>
    </row>
    <row r="73" ht="21" customHeight="1">
      <c r="M73" t="str">
        <v>Pas assez copieux : diminuez le nombre de portions cela augmentera les grammages à la portion sur le tableau à imprimer</v>
      </c>
    </row>
    <row r="74" ht="21" customHeight="1">
      <c r="B74" t="str">
        <v>lien &gt;</v>
      </c>
      <c r="C74" t="str">
        <v xml:space="preserve">PT-bonnes-pratiques.doc   </v>
      </c>
    </row>
    <row r="75" ht="15" customHeight="1"/>
    <row r="76" ht="21" customHeight="1">
      <c r="B76" t="str">
        <v>lien &gt;</v>
      </c>
      <c r="C76" t="str">
        <v>Banque d'images pour agrémenter vos documents</v>
      </c>
      <c r="M76" t="str">
        <v>Trop copieux : augmentez le nombre de portions cela diminuera les grammages à la portion sur le tableau à imprimer</v>
      </c>
    </row>
    <row r="77"/>
    <row r="78"/>
    <row r="79"/>
    <row r="80"/>
    <row r="81" ht="15" customHeight="1"/>
    <row r="82" ht="15" customHeight="1">
      <c r="C82" t="str">
        <v>Numérotation Format : Images pour compléter parce que les Symboles sont limités au N° 20</v>
      </c>
    </row>
    <row r="83" ht="45" customHeight="1"/>
    <row r="84" ht="15" customHeight="1"/>
    <row r="85" ht="15" customHeight="1"/>
    <row r="86" ht="20.1" customHeight="1">
      <c r="B86" t="str">
        <v>formats personnalisés</v>
      </c>
    </row>
    <row r="87" ht="20.1" customHeight="1"/>
    <row r="88" ht="20.1" customHeight="1">
      <c r="B88" t="str">
        <v>0.00\ " cm³"</v>
      </c>
      <c r="C88" s="6">
        <v>3</v>
      </c>
      <c r="E88" t="str">
        <v>Dans caractères spéciaux =&gt; symboles =&gt; Nombres et symboles. Là tu descends (tu as d'abord une série de nombre entourés, puis des nombres sous fractions, ...) et enfin tu as deux lignes de 0 à 9 écrit petit, ceux sont eux, les exposants et les indices.</v>
      </c>
    </row>
    <row r="89" ht="20.1" customHeight="1"/>
    <row r="90" ht="20.1" customHeight="1">
      <c r="B90" t="str">
        <v>le ³ se fait en tapant alt+0179</v>
      </c>
    </row>
    <row r="91" ht="20.1" customHeight="1"/>
    <row r="92" ht="20.1" customHeight="1">
      <c r="B92" t="str">
        <v>le ² se fait en tapant alt+0178</v>
      </c>
    </row>
    <row r="93" ht="20.1" customHeight="1"/>
    <row r="94" ht="20.1" customHeight="1">
      <c r="F94" t="str">
        <v>ou en copier-coller</v>
      </c>
      <c r="G94" t="str">
        <v xml:space="preserve">m² </v>
      </c>
      <c r="H94" t="str">
        <v xml:space="preserve">M² </v>
      </c>
      <c r="I94" t="str">
        <v xml:space="preserve">m³ </v>
      </c>
      <c r="J94" t="str">
        <v xml:space="preserve">M³ </v>
      </c>
      <c r="K94" t="str">
        <v xml:space="preserve">cm² </v>
      </c>
      <c r="L94" t="str">
        <v xml:space="preserve">cm³ </v>
      </c>
    </row>
    <row r="95" ht="20.1" customHeight="1"/>
    <row r="96" ht="20.1" customHeight="1">
      <c r="B96" t="str">
        <v>Format | cellule | personnalisé | 0" m²"</v>
      </c>
      <c r="F96" t="str">
        <v>❶</v>
      </c>
      <c r="G96" t="str">
        <v>❷</v>
      </c>
      <c r="H96" t="str">
        <v>❸</v>
      </c>
      <c r="I96" t="str">
        <v>❹</v>
      </c>
      <c r="J96" t="str">
        <v>❺</v>
      </c>
      <c r="K96" t="str">
        <v>X</v>
      </c>
      <c r="L96" t="str">
        <v>t</v>
      </c>
    </row>
    <row r="97" ht="20.1" customHeight="1"/>
    <row r="98" ht="20.1" customHeight="1">
      <c r="B98" t="str">
        <v>❻</v>
      </c>
      <c r="C98" t="str">
        <v>❼</v>
      </c>
      <c r="D98" t="str">
        <v>❽</v>
      </c>
      <c r="E98" t="str">
        <v>❾</v>
      </c>
      <c r="F98" t="str">
        <v>❿</v>
      </c>
      <c r="G98" t="str">
        <v>⓫</v>
      </c>
      <c r="H98" t="str">
        <v>⓬</v>
      </c>
      <c r="I98" t="str">
        <v>⓭</v>
      </c>
      <c r="J98" t="str">
        <v>⓮</v>
      </c>
      <c r="K98" t="str">
        <v>Z</v>
      </c>
      <c r="L98" t="str">
        <v>q</v>
      </c>
    </row>
    <row r="99" ht="20.1" customHeight="1"/>
    <row r="100" ht="20.1" customHeight="1">
      <c r="D100" t="str">
        <v>N° de colonne</v>
      </c>
      <c r="E100" s="34">
        <f>COLUMN()</f>
        <v>5</v>
      </c>
      <c r="G100" t="str">
        <v>Adresse de cellule</v>
      </c>
      <c r="H100" t="str">
        <f>ADDRESS(ROW(),COLUMN(),4)</f>
        <v>H100</v>
      </c>
      <c r="K100" t="str">
        <v>u</v>
      </c>
      <c r="L100" t="str">
        <v>p</v>
      </c>
    </row>
    <row r="101" ht="20.1" customHeight="1"/>
    <row r="102" ht="20.1" customHeight="1">
      <c r="D102" t="str">
        <v>Fonction : Adresse colonne</v>
      </c>
      <c r="E102" t="str">
        <f>LEFT(ADDRESS(1,COLUMN(),4),LEN(ADDRESS(1,COLUMN(),4))-1)</f>
        <v>E</v>
      </c>
      <c r="G102" t="str">
        <v>N° de ligne</v>
      </c>
      <c r="H102">
        <f>ROW()</f>
        <v>102</v>
      </c>
      <c r="J102" t="str">
        <v>le ³ se fait en tapant alt+0179</v>
      </c>
    </row>
    <row r="103" ht="20.1" customHeight="1"/>
    <row r="104" ht="20.1" customHeight="1">
      <c r="C104" t="str">
        <v>Adresse PC</v>
      </c>
      <c r="D104" t="str">
        <f>CELL("nomfichier")</f>
        <v>E:\Joël Leboucher\Documents\1.Modeles.de.fiches.2022\[OK.ff-1-A-collectivite.xlsx]Nota</v>
      </c>
    </row>
    <row r="105" ht="20.1" customHeight="1"/>
    <row r="106" ht="15" customHeight="1"/>
    <row r="107" ht="24.95" customHeight="1">
      <c r="B107" t="str">
        <v>A</v>
      </c>
      <c r="C107" t="str">
        <v>TEST POLICE DE CARACTERES</v>
      </c>
    </row>
    <row r="108" ht="24.95" customHeight="1">
      <c r="B108" t="str">
        <v>B</v>
      </c>
      <c r="C108" t="str">
        <v>Saisir une ou des lettres / nombres ou une phrase cellule C jaune</v>
      </c>
    </row>
    <row r="109" ht="24.95" customHeight="1">
      <c r="B109" t="str">
        <v>C</v>
      </c>
      <c r="C109" t="str">
        <v>Saisir ICI</v>
      </c>
    </row>
    <row r="110" ht="24.95" customHeight="1">
      <c r="C110" t="str">
        <v>Sélectionnez toute les cellules  ci-dessous et changez de police de caractère pour voir</v>
      </c>
    </row>
    <row r="111" ht="24.95" customHeight="1">
      <c r="B111" t="str">
        <v>C</v>
      </c>
      <c r="C111" t="str">
        <f>C109</f>
        <v>Saisir ICI</v>
      </c>
    </row>
    <row r="112" ht="24.95" customHeight="1"/>
    <row r="113" ht="24.95" customHeight="1"/>
    <row r="114" ht="24.95" customHeight="1">
      <c r="B114" t="str">
        <v>A</v>
      </c>
      <c r="C114" t="str">
        <f>+C107</f>
        <v>TEST POLICE DE CARACTERES</v>
      </c>
    </row>
    <row r="115" ht="24.95" customHeight="1"/>
    <row r="116" ht="24.95" customHeight="1"/>
    <row r="117" ht="24.95" customHeight="1">
      <c r="B117" t="str">
        <v>B</v>
      </c>
      <c r="C117" t="str">
        <f>+C108</f>
        <v>Saisir une ou des lettres / nombres ou une phrase cellule C jaune</v>
      </c>
    </row>
    <row r="118" ht="24.95" customHeight="1"/>
    <row r="119" ht="24.95" customHeight="1"/>
    <row r="120" ht="24.95" customHeight="1"/>
    <row r="121" ht="24.95" customHeight="1"/>
    <row r="122" ht="15" customHeight="1"/>
    <row r="123" ht="15" customHeight="1"/>
    <row r="124" ht="20.1" customHeight="1">
      <c r="C124" t="str">
        <v>Tables des caractères Unicode - Alphanumériques cerclés</v>
      </c>
    </row>
    <row r="125" ht="20.1" customHeight="1">
      <c r="B125" t="str">
        <v>lien &gt;</v>
      </c>
      <c r="C125" t="str">
        <v>caractères  Alphanumériques cerclés</v>
      </c>
    </row>
    <row r="126" ht="20.1" customHeight="1"/>
    <row r="127" ht="20.1" customHeight="1">
      <c r="B127" t="str">
        <v>lien &gt;</v>
      </c>
      <c r="C127" t="str">
        <v>http://unicode.org/</v>
      </c>
    </row>
    <row r="128" ht="20.1" customHeight="1"/>
    <row r="129" ht="20.1" customHeight="1">
      <c r="B129" t="str">
        <v>lien &gt;</v>
      </c>
      <c r="C129" t="str">
        <v>visualiseur d'Emoji et de symboles</v>
      </c>
    </row>
    <row r="130" ht="20.1" customHeight="1"/>
    <row r="131" ht="20.1" customHeight="1">
      <c r="C131" t="str">
        <v xml:space="preserve">Sélection de polices pour l'école </v>
      </c>
    </row>
    <row r="132" ht="20.1" customHeight="1">
      <c r="B132" t="str">
        <v>lien &gt;</v>
      </c>
      <c r="C132" t="str">
        <v>https://pragmatice.net/kitinstit/3_installer_produire_polices_selection.htm</v>
      </c>
    </row>
    <row r="133" ht="20.1" customHeight="1"/>
    <row r="134" ht="20.1" customHeight="1">
      <c r="B134" t="str">
        <v>lien &gt;</v>
      </c>
      <c r="C134" t="str">
        <v>http://www.philing.net/</v>
      </c>
    </row>
    <row r="135" ht="20.1" customHeight="1"/>
    <row r="136" ht="20.1" customHeight="1">
      <c r="C136" t="str">
        <v>Petites leçons de Typographie</v>
      </c>
    </row>
    <row r="137" ht="20.1" customHeight="1">
      <c r="B137" t="str">
        <v>lien &gt;</v>
      </c>
      <c r="C137" t="str">
        <v>http://jacques-andre.fr/faqtypo/lessons.pdf</v>
      </c>
    </row>
    <row r="138" ht="20.1" customHeight="1"/>
    <row r="139" ht="20.1" customHeight="1">
      <c r="C139" t="str">
        <v>Document à télécharger</v>
      </c>
    </row>
    <row r="140" ht="20.1" customHeight="1">
      <c r="B140" t="str">
        <v>lien &gt;</v>
      </c>
      <c r="C140" t="str">
        <v xml:space="preserve">Mémo caractères spéciaux sous Windows </v>
      </c>
    </row>
    <row r="141" ht="20.1" customHeight="1"/>
    <row r="142" ht="20.1" customHeight="1">
      <c r="C142" t="str">
        <v>Polices de Caractères à Télécharger</v>
      </c>
    </row>
    <row r="143" ht="20.1" customHeight="1">
      <c r="B143" t="str">
        <v>lien &gt;</v>
      </c>
      <c r="C143" t="str">
        <v>http://fr.fontriver.com/</v>
      </c>
    </row>
    <row r="144" ht="20.1" customHeight="1"/>
    <row r="145" ht="20.1" customHeight="1">
      <c r="B145" t="str">
        <v>lien &gt;</v>
      </c>
      <c r="C145" t="str">
        <v>http://fr.fonts2u.com/category.html?id=21</v>
      </c>
    </row>
    <row r="146" ht="20.1" customHeight="1"/>
    <row r="147" ht="20.1" customHeight="1">
      <c r="C147" t="str">
        <v xml:space="preserve">Retrouver une police utilisée - TechTour : Démo </v>
      </c>
    </row>
    <row r="148" ht="20.1" customHeight="1">
      <c r="B148" t="str">
        <v>lien &gt;</v>
      </c>
      <c r="C148" t="str">
        <v>https://www.youtube.com/watch?v=wMgBzUHzKvM</v>
      </c>
    </row>
    <row r="149" ht="20.1" customHeight="1"/>
    <row r="150"/>
    <row r="151" ht="18.75" customHeight="1">
      <c r="B151" t="str">
        <v xml:space="preserve">3 sites à conserver pour vos recherches de formules Excel </v>
      </c>
    </row>
    <row r="152" ht="18.75" customHeight="1">
      <c r="C152" t="str">
        <v>https://web.archive.org/web/20150919082310/http://www.excelabo.net/</v>
      </c>
    </row>
    <row r="153" ht="18.75" customHeight="1"/>
    <row r="154" ht="18.75" customHeight="1">
      <c r="C154" t="str">
        <v>http://www.mdf-xlpages.com/modules/publisher/</v>
      </c>
    </row>
    <row r="155" ht="18.75" customHeight="1"/>
    <row r="156" ht="18.75" customHeight="1">
      <c r="C156" t="str">
        <v>Excel Québec : Formules et fonctions Excel</v>
      </c>
    </row>
    <row r="157" ht="18.75" customHeight="1"/>
    <row r="158" ht="18.75" customHeight="1">
      <c r="C158" t="str">
        <v>https://www.excel-downloads.com/resources/</v>
      </c>
    </row>
    <row r="159" ht="18.75" customHeight="1"/>
    <row r="160" ht="16.5" customHeight="1">
      <c r="B160" t="str">
        <v>Utilitaire pour supprimer les espace vides dans une phrase</v>
      </c>
    </row>
    <row r="161" ht="16.5" customHeight="1">
      <c r="D161" t="str">
        <v>exemple de texte avec espaces (83 caractères en comptant les espaces)</v>
      </c>
    </row>
    <row r="162" ht="20.1" customHeight="1">
      <c r="D162" s="7" t="str">
        <v xml:space="preserve">•Contamination microbiologique (B)             •Multiplication des germes (B)      </v>
      </c>
    </row>
    <row r="163" ht="20.1" customHeight="1">
      <c r="D163" s="7" t="str">
        <v>•Contaminationmicrobiologique(B)•Multiplicationdesgermes(B)</v>
      </c>
      <c r="I163" t="str">
        <v>59 caractères en comptant les points</v>
      </c>
    </row>
    <row r="164" ht="20.1" customHeight="1">
      <c r="B164" t="str">
        <v>Collez votre texte avec espaces dans la cellule blanche</v>
      </c>
    </row>
    <row r="165" ht="20.1" customHeight="1">
      <c r="D165">
        <f>LEN(F165)</f>
        <v>58</v>
      </c>
      <c r="E165" t="str">
        <v>Caractères</v>
      </c>
      <c r="F165" s="7" t="str">
        <v>Utilitaire pour supprimer les espace vides dans une phrase</v>
      </c>
    </row>
    <row r="166" ht="20.1" customHeight="1"/>
    <row r="167" ht="20.1" customHeight="1">
      <c r="B167" t="str">
        <v xml:space="preserve">Récupérez votre texte dans la cellule verte </v>
      </c>
    </row>
    <row r="168" ht="20.1" customHeight="1">
      <c r="D168">
        <f>LEN(F168)</f>
        <v>50</v>
      </c>
      <c r="E168" t="str">
        <v>Caractères</v>
      </c>
      <c r="F168" t="str">
        <f>SUBSTITUTE(F165," ","")</f>
        <v>Utilitairepoursupprimerlesespacevidesdansunephrase</v>
      </c>
    </row>
    <row r="169" ht="18" customHeight="1">
      <c r="C169" t="str">
        <v xml:space="preserve">cliquez sur la cellule verte puis sur sur Copier </v>
      </c>
    </row>
    <row r="170" ht="18" customHeight="1">
      <c r="C170" t="str">
        <v xml:space="preserve">placez vous dans votre document : </v>
      </c>
    </row>
    <row r="171" ht="18" customHeight="1">
      <c r="C171" t="str">
        <v xml:space="preserve"> puis collage spécial Valeur pour ne pas copier la formule</v>
      </c>
    </row>
    <row r="172" ht="18" customHeight="1"/>
    <row r="173" ht="15.75" customHeight="1">
      <c r="C173" t="str">
        <v xml:space="preserve">la formule utilisée : </v>
      </c>
      <c r="D173" t="str">
        <v>SUBSTITUE(G525;" ";"")</v>
      </c>
    </row>
    <row r="174" ht="15" customHeight="1"/>
    <row r="175"/>
    <row r="176" ht="18.75" customHeight="1">
      <c r="D176" t="str">
        <v>Excel Québec : Formules et fonctions Excel</v>
      </c>
    </row>
    <row r="177"/>
    <row r="178">
      <c r="C178" t="str">
        <v>Quelques fonctions d'excel</v>
      </c>
      <c r="I178" t="str">
        <v>Publié le</v>
      </c>
      <c r="J178" t="str">
        <v>Vues</v>
      </c>
    </row>
    <row r="179">
      <c r="C179" t="str">
        <v>Rechercher une Fonction</v>
      </c>
      <c r="I179" s="28">
        <v>41422</v>
      </c>
      <c r="J179">
        <v>4416</v>
      </c>
    </row>
    <row r="180">
      <c r="C180" t="str">
        <v>T() - Tester et renvoyer du texte</v>
      </c>
      <c r="I180" s="28">
        <v>41092</v>
      </c>
      <c r="J180">
        <v>14900</v>
      </c>
    </row>
    <row r="181">
      <c r="C181" t="str">
        <v>EPURAGE() - Supprimer certains caractères indésirables</v>
      </c>
      <c r="I181" s="28">
        <v>41062</v>
      </c>
      <c r="J181">
        <v>36257</v>
      </c>
    </row>
    <row r="182">
      <c r="C182" t="str">
        <v>REMPLACER() - Echanger une chaîne de caractères par une autre</v>
      </c>
      <c r="I182" s="28">
        <v>41062</v>
      </c>
      <c r="J182">
        <v>14390</v>
      </c>
    </row>
    <row r="183">
      <c r="C183" t="str">
        <v>CTXT() - Convertir un nombre en texte</v>
      </c>
      <c r="I183" s="28">
        <v>41052</v>
      </c>
      <c r="J183">
        <v>48910</v>
      </c>
    </row>
    <row r="184">
      <c r="C184" t="str">
        <v>REPT() - Répéter des caractères un certain nombre de fois</v>
      </c>
      <c r="I184" s="28">
        <v>41025</v>
      </c>
      <c r="J184">
        <v>14751</v>
      </c>
    </row>
    <row r="185">
      <c r="C185" t="str">
        <v>L'Assistant Somme Conditionnelle</v>
      </c>
      <c r="I185" s="28">
        <v>40848</v>
      </c>
      <c r="J185">
        <v>10084</v>
      </c>
    </row>
    <row r="186">
      <c r="C186" t="str">
        <v>CELLULE() - Nom de l'onglet, du fichier ou du répertoire dans une cellule</v>
      </c>
      <c r="I186" s="28">
        <v>40454</v>
      </c>
      <c r="J186">
        <v>45222</v>
      </c>
    </row>
    <row r="187">
      <c r="C187" t="str">
        <v>EXACT() - Comparer deux chaînes de texte</v>
      </c>
      <c r="I187" s="28">
        <v>40294</v>
      </c>
      <c r="J187">
        <v>65784</v>
      </c>
    </row>
    <row r="188">
      <c r="C188" t="str">
        <v>Purgez les espaces inutiles !</v>
      </c>
      <c r="I188" s="28">
        <v>40273</v>
      </c>
      <c r="J188">
        <v>96965</v>
      </c>
    </row>
    <row r="189">
      <c r="C189" t="str">
        <v>SUPPRESPACE() - Supprimer les espaces inutiles dans une cellule</v>
      </c>
      <c r="I189" s="28">
        <v>40273</v>
      </c>
      <c r="J189">
        <v>45902</v>
      </c>
    </row>
    <row r="190">
      <c r="C190" t="str">
        <v>STXT() - Extraire une chaîne de caractères au sein d'une autre</v>
      </c>
      <c r="I190" s="28">
        <v>40250</v>
      </c>
      <c r="J190">
        <v>122444</v>
      </c>
    </row>
    <row r="191">
      <c r="C191" t="str">
        <v>CHERCHE() TROUVE() - Retourne la position d'une chaîne de caractères</v>
      </c>
      <c r="I191" s="28">
        <v>40182</v>
      </c>
      <c r="J191">
        <v>100241</v>
      </c>
    </row>
    <row r="192">
      <c r="C192" t="str">
        <v>NBCAR() - Compter les caractères d'une chaîne de texte ou d'une plage de cellules</v>
      </c>
      <c r="I192" s="28">
        <v>40138</v>
      </c>
      <c r="J192">
        <v>23956</v>
      </c>
    </row>
    <row r="193">
      <c r="C193" t="str">
        <v>SUBSTITUE() - Remplacer une chaîne de texte par une autre</v>
      </c>
      <c r="I193" s="28">
        <v>40125</v>
      </c>
      <c r="J193">
        <v>113684</v>
      </c>
    </row>
    <row r="194">
      <c r="C194" t="str">
        <v>CAR() - CODE() : Utilisation des codes caractères</v>
      </c>
      <c r="I194" s="28">
        <v>40111</v>
      </c>
      <c r="J194">
        <v>27154</v>
      </c>
    </row>
    <row r="195">
      <c r="C195" t="str">
        <v>CONCATENER() - Assembler plusieurs chaînes de texte en une seule.</v>
      </c>
      <c r="I195" s="28">
        <v>40096</v>
      </c>
      <c r="J195">
        <v>25774</v>
      </c>
    </row>
    <row r="196">
      <c r="C196" t="str">
        <v>TEXTE() - Convertir une valeur numérique en texte formaté</v>
      </c>
      <c r="I196" s="28">
        <v>40085</v>
      </c>
      <c r="J196">
        <v>79344</v>
      </c>
    </row>
    <row r="197">
      <c r="C197" t="str">
        <v>DROITE() - GAUCHE() : Extraire les premiers ou derniers caractères d'une chaîne.</v>
      </c>
      <c r="I197" s="28">
        <v>40068</v>
      </c>
      <c r="J197">
        <v>145176</v>
      </c>
    </row>
    <row r="198">
      <c r="C198" t="str">
        <v>MAJUSCULE() - MINUSCULE() - NOMPROPRE(): Modifier la casse d'un texte</v>
      </c>
      <c r="I198" s="28">
        <v>40048</v>
      </c>
      <c r="J198">
        <v>7657</v>
      </c>
    </row>
    <row r="199">
      <c r="C199" t="str">
        <v>CNUM() - Convertir une chaîne en valeur numérique</v>
      </c>
      <c r="I199" s="28">
        <v>40044</v>
      </c>
      <c r="J199">
        <v>45164</v>
      </c>
    </row>
    <row r="200">
      <c r="C200" t="str">
        <v>DATEDIF() : Calculer la différence entre deux dates</v>
      </c>
      <c r="I200" s="28">
        <v>40020</v>
      </c>
      <c r="J200">
        <v>105218</v>
      </c>
    </row>
    <row r="201">
      <c r="C201" t="str">
        <v>Nommer une Plage Dynamique</v>
      </c>
      <c r="I201" s="28">
        <v>39788</v>
      </c>
      <c r="J201">
        <v>59780</v>
      </c>
    </row>
    <row r="202">
      <c r="C202" t="str">
        <v>Nommer une Plage de Cellules</v>
      </c>
      <c r="I202" s="28">
        <v>39787</v>
      </c>
      <c r="J202">
        <v>75563</v>
      </c>
    </row>
    <row r="203">
      <c r="C203" t="str">
        <v>Références Relatives &amp; Absolues</v>
      </c>
      <c r="I203" s="28">
        <v>39787</v>
      </c>
      <c r="J203">
        <v>15781</v>
      </c>
    </row>
    <row r="204">
      <c r="C204" t="str">
        <v>Formule pour Nombres Premiers</v>
      </c>
    </row>
    <row r="205" ht="20.1" customHeight="1"/>
    <row r="206" ht="20.1" customHeight="1">
      <c r="C206" t="str">
        <v>UN EXEMPLE DE GRAPHIQUE - cliquez dessus pour le modifier</v>
      </c>
    </row>
    <row r="207" ht="20.1" customHeight="1"/>
    <row r="208" ht="20.1" customHeight="1"/>
    <row r="209" ht="20.1" customHeight="1"/>
    <row r="210" ht="20.1" customHeight="1"/>
    <row r="211" ht="20.1" customHeight="1"/>
    <row r="212" ht="20.1" customHeight="1"/>
    <row r="213" ht="20.1" customHeight="1"/>
    <row r="214" ht="20.1" customHeight="1"/>
    <row r="215" ht="20.1" customHeight="1"/>
    <row r="216" ht="20.1" customHeight="1"/>
    <row r="217" ht="20.1" customHeight="1"/>
    <row r="218" ht="20.1" customHeight="1"/>
    <row r="219" ht="23.25" customHeight="1">
      <c r="A219" s="2">
        <v>1</v>
      </c>
      <c r="B219" s="9" t="str">
        <v>TABLEAUX  DIVERS A COPIER / COLLER DANS VOS DOCUMENTS</v>
      </c>
    </row>
    <row r="220" ht="23.25" customHeight="1">
      <c r="B220" t="str">
        <v>Certains tableaux ont à peu près les mêmes fonctions pour vous laisser le libre choix  en fonction de votre utilisation</v>
      </c>
    </row>
    <row r="221" ht="23.25" customHeight="1"/>
    <row r="222" ht="23.25" customHeight="1">
      <c r="B222" t="str">
        <v>LIENS INTERNET POUR RECHERCHE DE FORMULES</v>
      </c>
    </row>
    <row r="223" ht="23.25" customHeight="1">
      <c r="B223" t="str">
        <v>http://matoumatheux.ac-rennes.fr/sommaire.php?niv=6</v>
      </c>
      <c r="G223" t="str">
        <v>Le sirop de menthe</v>
      </c>
      <c r="K223" t="str">
        <v>Le gâteau de riz</v>
      </c>
      <c r="O223" t="str">
        <v>Les rubans</v>
      </c>
    </row>
    <row r="224" ht="23.25" customHeight="1">
      <c r="B224" t="str">
        <v>http://matoumatheux.ac-rennes.fr/admin/capture/chargement.htm</v>
      </c>
      <c r="G224" t="str">
        <v>Le cocktail mi-raisin</v>
      </c>
      <c r="K224" t="str">
        <v>Le far breton</v>
      </c>
      <c r="O224" t="str">
        <v>L'aire d'un disque</v>
      </c>
    </row>
    <row r="225" ht="23.25" customHeight="1">
      <c r="B225" t="str">
        <v>http://matoumatheux.ac-rennes.fr/accueil.htm</v>
      </c>
      <c r="G225" t="str">
        <v>Le cocktail verger</v>
      </c>
      <c r="K225" t="str">
        <v>La boulangerie</v>
      </c>
      <c r="O225" t="str">
        <v>Le rayon d'un disque</v>
      </c>
    </row>
    <row r="226" ht="23.25" customHeight="1">
      <c r="B226" t="str">
        <v>http://matoumatheux.ac-rennes.fr/divers/general/accueil.htm</v>
      </c>
      <c r="G226" t="str">
        <v>Le cocktail banane</v>
      </c>
      <c r="K226" t="str">
        <v>http://matoumatheux.ac-rennes.fr/geom/unite/accueil6.htm</v>
      </c>
      <c r="O226" t="str">
        <v>L'aire d'une couronne</v>
      </c>
    </row>
    <row r="227" ht="23.25" customHeight="1">
      <c r="B227" t="str">
        <v>http://matoumatheux.ac-rennes.fr/divers/liens/liens.htm</v>
      </c>
      <c r="G227" t="str">
        <v xml:space="preserve"> Le cocktail rouge</v>
      </c>
      <c r="O227" t="str">
        <v>L'aire latérale d'un cylindre</v>
      </c>
    </row>
    <row r="228" ht="23.25" customHeight="1">
      <c r="B228" t="str">
        <v>La multiplication avec les doigts</v>
      </c>
      <c r="G228" t="str">
        <v>Le sirop de menthe</v>
      </c>
      <c r="K228" t="str">
        <v>Conversions d'unités de longueur</v>
      </c>
      <c r="O228" t="str">
        <v>Le volume d'un cylindre</v>
      </c>
    </row>
    <row r="229" ht="23.25" customHeight="1">
      <c r="B229" t="str">
        <v>Classer des questions</v>
      </c>
      <c r="G229" t="str">
        <v>Rectangle ou disque</v>
      </c>
      <c r="K229" t="str">
        <v>Conversion d'unités de masse</v>
      </c>
      <c r="O229" t="str">
        <v>Le volume d'un cylindre</v>
      </c>
    </row>
    <row r="230" ht="23.25" customHeight="1">
      <c r="B230" t="str">
        <v>Les seringues</v>
      </c>
      <c r="G230" t="str">
        <v>Segment</v>
      </c>
      <c r="K230" t="str">
        <v>Attaché à un piquet</v>
      </c>
      <c r="O230" t="str">
        <v>Le mille-feuille</v>
      </c>
    </row>
    <row r="231" ht="23.25" customHeight="1">
      <c r="B231" t="str">
        <v>Les étiquettes</v>
      </c>
      <c r="G231" t="str">
        <v>Colorier un poisson</v>
      </c>
      <c r="K231" t="str">
        <v>Attaché à un piquet (1)</v>
      </c>
      <c r="O231" t="str">
        <v>L'aire d'un rectangle</v>
      </c>
    </row>
    <row r="232" ht="23.25" customHeight="1">
      <c r="B232" t="str">
        <v>Le verre mesureur</v>
      </c>
      <c r="G232" t="str">
        <v>La crème pâtissière</v>
      </c>
      <c r="K232" t="str">
        <v>Le chien fait le tour de son domaine</v>
      </c>
      <c r="O232" t="str">
        <v>Le gâteau</v>
      </c>
    </row>
    <row r="233" ht="23.25" customHeight="1">
      <c r="O233" t="str">
        <v>La casserole</v>
      </c>
    </row>
    <row r="234" ht="23.25" customHeight="1"/>
    <row r="235" ht="120.75" customHeight="1">
      <c r="G235" t="str">
        <v>177 vidéos dans cette partie</v>
      </c>
    </row>
    <row r="236" ht="56.25" customHeight="1">
      <c r="B236" t="str">
        <v>http://webtv.ac-versailles.fr/restauration/Patisserie</v>
      </c>
      <c r="G236" t="str">
        <v>http://webtv.ac-versailles.fr/restauration/Patisserie</v>
      </c>
      <c r="K236" t="str">
        <v>http://chefsimon.lemonde.fr/recettes/tag/dessert</v>
      </c>
      <c r="O236" t="str">
        <v>https://www.google.fr/webhp?sourceid=chrome-instant&amp;ion=1&amp;espv=2&amp;ie=UTF-8#q=RECETTES+PATISSERIE</v>
      </c>
    </row>
    <row r="237" ht="23.25" customHeight="1"/>
    <row r="238" ht="20.1" customHeight="1"/>
    <row r="239" ht="20.1" customHeight="1">
      <c r="B239" t="str">
        <v>Vous recherchez un décor  &gt;</v>
      </c>
      <c r="E239" t="str">
        <v>cake design</v>
      </c>
      <c r="G239" t="str">
        <v>wedding cake photos</v>
      </c>
      <c r="J239" t="str">
        <v>wedding cake youtube</v>
      </c>
      <c r="M239" t="str">
        <v>FAIRE UN GÂTEAU VÉGÉTAL AVEC LES FLEURS DU JARDIN</v>
      </c>
    </row>
    <row r="240" ht="20.1" customHeight="1"/>
    <row r="241" ht="23.25" customHeight="1"/>
    <row r="242" ht="20.1" customHeight="1"/>
    <row r="243" ht="20.1" customHeight="1">
      <c r="A243" t="str">
        <v>ICI</v>
      </c>
      <c r="B243" t="str">
        <v>Différentes formules pour calculer l'Aire ou surface du cercle</v>
      </c>
      <c r="I243" t="str">
        <v>CONVERSIONS</v>
      </c>
    </row>
    <row r="244" ht="20.1" customHeight="1">
      <c r="A244" t="str">
        <v>Différentes formules pour calculer l'Aire ou surface du cercle</v>
      </c>
      <c r="I244" t="str">
        <v xml:space="preserve">1m2 = 10.000 cm2 </v>
      </c>
      <c r="L244" t="str">
        <v xml:space="preserve">1 cm = 0,01 m donc </v>
      </c>
    </row>
    <row r="245" ht="20.1" customHeight="1">
      <c r="I245" t="str">
        <v xml:space="preserve">ou </v>
      </c>
      <c r="L245" t="str">
        <v xml:space="preserve">1 cm² = 0,01 x 0,01 = 0,0001 m² = 10^-4 m² </v>
      </c>
    </row>
    <row r="246" ht="20.1" customHeight="1">
      <c r="B246" t="str">
        <v>❶</v>
      </c>
      <c r="C246" t="str">
        <v>PI()*(Rayon^2)</v>
      </c>
      <c r="I246" t="str">
        <v>1cm2=1/10.000 m2</v>
      </c>
    </row>
    <row r="247" ht="20.1" customHeight="1">
      <c r="B247" t="str">
        <v>❷</v>
      </c>
      <c r="C247" t="str">
        <v>PI()*(Rayon*Rayon)</v>
      </c>
      <c r="I247" t="str">
        <v>1cm^2=0.0001m^2</v>
      </c>
      <c r="L247" t="str">
        <v xml:space="preserve">Pour passer de m² en cm² il faut faire l'inverse </v>
      </c>
    </row>
    <row r="248" ht="20.1" customHeight="1">
      <c r="B248" t="str">
        <v>❸</v>
      </c>
      <c r="C248" t="str">
        <v>PI()*(Diamètre/2)*(Diamètre/2)</v>
      </c>
      <c r="I248" t="str">
        <v xml:space="preserve">17 cm²=0.0017 m². </v>
      </c>
      <c r="L248" t="str">
        <v xml:space="preserve">1 m = 100 cm </v>
      </c>
    </row>
    <row r="249" ht="20.1" customHeight="1">
      <c r="L249" t="str">
        <v>1 m² = 100 x 100 = 10 000 cm²</v>
      </c>
    </row>
    <row r="250" ht="20.1" customHeight="1"/>
    <row r="251" ht="20.1" customHeight="1">
      <c r="B251" t="str">
        <v>Différentes formules pour calculer le volume d'un entremet</v>
      </c>
      <c r="I251" t="str">
        <v xml:space="preserve">10 000 cm2 = 100 dm2 = 1 m2 </v>
      </c>
      <c r="L251" t="str">
        <v>copier/coller</v>
      </c>
    </row>
    <row r="252" ht="20.1" customHeight="1">
      <c r="I252" t="str">
        <v>1 cm2 = 0.001 dm2 = 0.00001 m2</v>
      </c>
      <c r="L252" s="39">
        <v>0</v>
      </c>
      <c r="M252" s="39">
        <v>0</v>
      </c>
      <c r="N252" s="6">
        <v>0</v>
      </c>
      <c r="O252" s="6">
        <v>0</v>
      </c>
    </row>
    <row r="253" ht="20.1" customHeight="1">
      <c r="B253" t="str">
        <v>❶</v>
      </c>
      <c r="C253" t="str">
        <v>((PI()*(Rayon^2)*Hauteur))</v>
      </c>
    </row>
    <row r="254" ht="20.1" customHeight="1">
      <c r="B254" t="str">
        <v>❷</v>
      </c>
      <c r="C254" t="str">
        <v>(PI()*(Rayon*Rayon)*Hauteur)</v>
      </c>
    </row>
    <row r="255" ht="20.1" customHeight="1">
      <c r="B255" t="str">
        <v>❸</v>
      </c>
      <c r="C255" t="str">
        <v>((Diamètre/2)*(Diamètre/2)*3.1416)*Hauteur</v>
      </c>
      <c r="I255" t="str">
        <v>Nombre de parts et poids d'une portion</v>
      </c>
    </row>
    <row r="256" ht="20.1" customHeight="1">
      <c r="I256" t="str">
        <v>Poids Total</v>
      </c>
      <c r="J256" s="3">
        <v>8.35</v>
      </c>
      <c r="K256" s="5" t="str">
        <v>poids d'1 portion</v>
      </c>
      <c r="M256" s="3">
        <v>0.25</v>
      </c>
      <c r="N256" s="12">
        <f>IF(ISBLANK(M257),I260,M257)</f>
        <v>33.4</v>
      </c>
      <c r="O256" t="str">
        <v>parts</v>
      </c>
    </row>
    <row r="257" ht="20.1" customHeight="1">
      <c r="B257" t="str">
        <v>L'aire d'un cercle de 22cm est égale à 3,14 x (11x11) = 379,94 cm2</v>
      </c>
      <c r="F257">
        <f>3.14*(11*11)</f>
        <v>379.94</v>
      </c>
    </row>
    <row r="258" ht="20.1" customHeight="1">
      <c r="B258" t="str">
        <v>L'aire d'un cercle de 22cm est égale à PI() x (11x11) = 380.13 cm2</v>
      </c>
      <c r="F258" s="9" t="str">
        <v>PI()*(11*11)</v>
      </c>
      <c r="K258" t="str">
        <v>Nb de parts</v>
      </c>
      <c r="M258" s="12">
        <v>70</v>
      </c>
      <c r="N258" s="3">
        <f>J256/M258</f>
        <v>0.11928571428571429</v>
      </c>
      <c r="O258" t="str">
        <v>la portion</v>
      </c>
    </row>
    <row r="259" ht="20.1" customHeight="1">
      <c r="B259" t="str">
        <v>Nb de cercles</v>
      </c>
      <c r="C259" t="str">
        <v>Diamètre</v>
      </c>
      <c r="E259" t="str">
        <v>rayon</v>
      </c>
      <c r="F259" t="str">
        <v>Aire ou Surface</v>
      </c>
    </row>
    <row r="260" ht="20.1" customHeight="1">
      <c r="B260">
        <v>1</v>
      </c>
      <c r="C260" s="40">
        <v>22</v>
      </c>
      <c r="E260">
        <f>C260/2</f>
        <v>11</v>
      </c>
      <c r="F260" s="9">
        <f>PI()*(E260^2)</f>
        <v>380.132711084365</v>
      </c>
      <c r="I260" s="12">
        <f>IF(ISBLANK(M256),0,J256/M256)</f>
        <v>33.4</v>
      </c>
    </row>
    <row r="261" ht="20.1" customHeight="1">
      <c r="I261" s="12" t="str">
        <v xml:space="preserve">Saisissez les valeurs dans les cellules fond jaune encre rouge </v>
      </c>
    </row>
    <row r="262" ht="20.1" customHeight="1">
      <c r="I262" t="str">
        <v>Adaptation : Joël Leboucher..UPRT "Union des Personnels de la Restauration Territoriale"  membre du réseau RESTAU'CO</v>
      </c>
    </row>
    <row r="263" ht="20.1" customHeight="1">
      <c r="B263">
        <v>1</v>
      </c>
      <c r="C263" s="40">
        <v>22</v>
      </c>
      <c r="E263">
        <f>C263/2</f>
        <v>11</v>
      </c>
      <c r="F263" s="9">
        <f>PI()*(E263^2)</f>
        <v>380.132711084365</v>
      </c>
    </row>
    <row r="264" ht="20.1" customHeight="1"/>
    <row r="265" ht="20.1" customHeight="1">
      <c r="B265" t="str">
        <v>Pour intégrer ce tableau sous des documents Modèle B3-B -2015 réduisez la largeur des colonnes à 9</v>
      </c>
      <c r="I265" t="str">
        <v>Transférer  des cercles dans des cadres</v>
      </c>
    </row>
    <row r="266" ht="20.1" customHeight="1">
      <c r="B266" t="str">
        <v>Sinon : Pour une meilleure lisibilité vous pouvez élargir les colonnes à 15 -ou Affichage Zoom 125%</v>
      </c>
    </row>
    <row r="267" ht="20.1" customHeight="1">
      <c r="B267" t="str">
        <v>Adaptation : Joël Leboucher..UPRT "Union des Personnels de la Restauration Territoriale"  membre du réseau RESTAU'CO</v>
      </c>
      <c r="I267" t="str">
        <v>CERCLES A TRANSFÉRER</v>
      </c>
    </row>
    <row r="268" ht="20.1" customHeight="1"/>
    <row r="269" ht="20.1" customHeight="1">
      <c r="I269" t="str">
        <v>Nb de cercles</v>
      </c>
      <c r="J269" t="str">
        <v>Diamètre</v>
      </c>
      <c r="K269" t="str">
        <v>rayon</v>
      </c>
      <c r="L269" t="str">
        <v>Poids crème liquide</v>
      </c>
      <c r="M269" t="str">
        <v>Volume</v>
      </c>
      <c r="N269" t="str">
        <v>Coeff.</v>
      </c>
    </row>
    <row r="270" ht="20.1" customHeight="1">
      <c r="A270" t="str">
        <v>ICI</v>
      </c>
      <c r="B270" t="str">
        <v>Gastro Norm</v>
      </c>
    </row>
    <row r="271" ht="20.1" customHeight="1">
      <c r="A271" t="str">
        <v>Gastro Norm</v>
      </c>
      <c r="B271" t="str">
        <v>https://fr.wikipedia.org/wiki/Gastro_Norm</v>
      </c>
      <c r="I271">
        <v>1</v>
      </c>
      <c r="J271" s="40">
        <v>22</v>
      </c>
      <c r="K271">
        <f>J271/2</f>
        <v>11</v>
      </c>
      <c r="L271" s="3">
        <v>0.15</v>
      </c>
      <c r="M271" s="6">
        <f>(PI()*(K271^2)*I271)</f>
        <v>380.132711084365</v>
      </c>
      <c r="N271" s="9">
        <f>N275</f>
        <v>1.5783961298369786</v>
      </c>
    </row>
    <row r="272" ht="20.1" customHeight="1"/>
    <row r="273" ht="20.1" customHeight="1">
      <c r="B273" t="str">
        <v>Le format de base est le GN 1/1, qui fait 530 x 325 mm. Les autres sont des multiples ou des sous-multiples de ce module de base. Les formats généralement rencontrés chez les professionnels sont1 :</v>
      </c>
      <c r="I273" t="str">
        <v>dans des moules et caisses rectangles</v>
      </c>
    </row>
    <row r="274" ht="20.1" customHeight="1"/>
    <row r="275" ht="20.1" customHeight="1">
      <c r="I275">
        <v>1</v>
      </c>
      <c r="J275" s="40">
        <v>30</v>
      </c>
      <c r="K275" s="40">
        <v>20</v>
      </c>
      <c r="L275" s="3">
        <f>(L271*N271)*I271</f>
        <v>0.2367594194755468</v>
      </c>
      <c r="M275" s="6">
        <f>(J275*K275)*I275</f>
        <v>600</v>
      </c>
      <c r="N275" s="9">
        <f>M275/M271</f>
        <v>1.5783961298369786</v>
      </c>
    </row>
    <row r="276" ht="20.1" customHeight="1"/>
    <row r="277" ht="20.1" customHeight="1">
      <c r="I277" t="str">
        <v>Nb de moules</v>
      </c>
      <c r="J277" t="str">
        <v>Longueur</v>
      </c>
      <c r="K277" t="str">
        <v>Largeur</v>
      </c>
      <c r="L277" t="str">
        <v>Poids crème liquide</v>
      </c>
      <c r="M277" t="str">
        <v>Volume</v>
      </c>
      <c r="N277" t="str">
        <v>Coeff.</v>
      </c>
    </row>
    <row r="278" ht="20.1" customHeight="1"/>
    <row r="279" ht="20.1" customHeight="1">
      <c r="I279" t="str">
        <v>Saisissez vos valeurs dans les cellules fond jaune encre rouge</v>
      </c>
    </row>
    <row r="280" ht="20.1" customHeight="1">
      <c r="I280" t="str">
        <v>Lien Auteur:</v>
      </c>
      <c r="J280" t="str">
        <v>http://www.cestmafournee.com/2013/06/quelles-quantites-pour-mon-moule.html</v>
      </c>
    </row>
    <row r="281" ht="20.1" customHeight="1">
      <c r="I281" t="str">
        <v>Adaptation : Joël Leboucher..UPRT "Union des Personnels de la Restauration Territoriale"  membre du réseau RESTAU'CO</v>
      </c>
    </row>
    <row r="282" ht="20.1" customHeight="1"/>
    <row r="283" ht="20.1" customHeight="1"/>
    <row r="284" ht="20.1" customHeight="1">
      <c r="I284" t="str">
        <v>Différentes formules pour calculer le volume d'un cylindre (cercle à tarte)</v>
      </c>
    </row>
    <row r="285" ht="20.1" customHeight="1"/>
    <row r="286" ht="20.1" customHeight="1"/>
    <row r="287" ht="20.1" customHeight="1">
      <c r="B287" t="str">
        <v>Les profondeurs les plus courantes sont 20, 40, 65, 100, 150 et 200 mm.</v>
      </c>
      <c r="I287" t="str">
        <v>Nb de cercles</v>
      </c>
      <c r="J287" t="str">
        <v>Diamètre</v>
      </c>
      <c r="K287" t="str">
        <v>rayon</v>
      </c>
      <c r="L287" t="str">
        <v>Hauteur</v>
      </c>
      <c r="M287" t="str">
        <v>Volume</v>
      </c>
    </row>
    <row r="288" ht="20.1" customHeight="1"/>
    <row r="289" ht="20.1" customHeight="1">
      <c r="I289">
        <v>1</v>
      </c>
      <c r="J289" s="41">
        <v>22</v>
      </c>
      <c r="K289" s="40">
        <f>J289/2</f>
        <v>11</v>
      </c>
      <c r="L289" s="41">
        <v>1</v>
      </c>
      <c r="M289" s="6">
        <f>((PI()*(K289^2)*L289))*I289</f>
        <v>380.132711084365</v>
      </c>
    </row>
    <row r="290" ht="20.1" customHeight="1"/>
    <row r="291" ht="20.1" customHeight="1">
      <c r="B291" t="str">
        <v>Calculez le volume des moules et cadres rectangles</v>
      </c>
      <c r="I291" t="str">
        <v>Nb de cercles</v>
      </c>
      <c r="J291" t="str">
        <v>Diamètre</v>
      </c>
      <c r="K291" t="str">
        <v>Hauteur</v>
      </c>
      <c r="M291" t="str">
        <v>Volume</v>
      </c>
    </row>
    <row r="292" ht="20.1" customHeight="1"/>
    <row r="293" ht="20.1" customHeight="1">
      <c r="B293" t="str">
        <v>Nb de moules</v>
      </c>
      <c r="C293" t="str">
        <v>Longueur</v>
      </c>
      <c r="D293" t="str">
        <v>Largeur</v>
      </c>
      <c r="E293" t="str">
        <v>Hauteur</v>
      </c>
      <c r="F293" t="str">
        <v>Volume</v>
      </c>
      <c r="I293">
        <v>1</v>
      </c>
      <c r="J293" s="40">
        <v>22</v>
      </c>
      <c r="K293" s="40">
        <v>1</v>
      </c>
      <c r="M293" s="6">
        <f>(((J293/2)*(J293/2)*3.1416)*K293)*I293</f>
        <v>380.1336</v>
      </c>
    </row>
    <row r="294" ht="20.1" customHeight="1"/>
    <row r="295" ht="20.1" customHeight="1">
      <c r="B295">
        <v>1</v>
      </c>
      <c r="C295" s="40">
        <v>30</v>
      </c>
      <c r="D295" s="40">
        <v>20</v>
      </c>
      <c r="E295" s="41">
        <v>1</v>
      </c>
      <c r="F295" s="6">
        <f>((C295*D295)*E295)*B295</f>
        <v>600</v>
      </c>
      <c r="I295" t="str">
        <v>Nb de cercles</v>
      </c>
      <c r="J295" t="str">
        <v>Diamètre</v>
      </c>
      <c r="K295" t="str">
        <v>Hauteur</v>
      </c>
      <c r="L295" t="str">
        <v>Nb de parts</v>
      </c>
      <c r="M295" t="str">
        <v>Volume</v>
      </c>
    </row>
    <row r="296" ht="20.1" customHeight="1"/>
    <row r="297" ht="20.1" customHeight="1">
      <c r="B297" t="str">
        <v>Saisissez vos valeurs dans les cellules fond jaune encre rouge</v>
      </c>
      <c r="I297">
        <v>1</v>
      </c>
      <c r="J297" s="40">
        <v>22</v>
      </c>
      <c r="K297" s="40">
        <v>1</v>
      </c>
      <c r="L297">
        <v>3</v>
      </c>
      <c r="M297" s="6">
        <f>(((J297/2)*(J297/2)*PI()*K297)*I297)/L297</f>
        <v>126.71090369478833</v>
      </c>
    </row>
    <row r="298" ht="20.1" customHeight="1">
      <c r="B298" t="str">
        <v>Adaptation : Joël Leboucher..UPRT "Union des Personnels de la Restauration Territoriale"  membre du réseau RESTAU'CO</v>
      </c>
    </row>
    <row r="299" ht="20.1" customHeight="1">
      <c r="I299" t="str">
        <v>Saisissez vos valeurs dans les cellules fond jaune encre rouge</v>
      </c>
    </row>
    <row r="300" ht="20.1" customHeight="1">
      <c r="I300" t="str">
        <v>Adaptation : Joël Leboucher..UPRT "Union des Personnels de la Restauration Territoriale"  membre du réseau RESTAU'CO</v>
      </c>
    </row>
    <row r="301" ht="20.1" customHeight="1"/>
    <row r="302" ht="20.1" customHeight="1"/>
    <row r="303" ht="20.1" customHeight="1">
      <c r="B303" t="str">
        <v>Quel poids de pâte ou de liquide faut-il dans un ou des cercle (s)</v>
      </c>
    </row>
    <row r="304" ht="20.1" customHeight="1"/>
    <row r="305" ht="20.1" customHeight="1">
      <c r="B305" t="str">
        <v>QUE VOULEZ VOUS FAIRE</v>
      </c>
    </row>
    <row r="306" ht="20.1" customHeight="1">
      <c r="C306" t="str">
        <v>Nb de cercles</v>
      </c>
      <c r="E306" t="str">
        <v>Diamètre</v>
      </c>
      <c r="G306" t="str">
        <v>Hauteur</v>
      </c>
      <c r="I306" t="str">
        <v>Poids de pâte ou liquide en Kg</v>
      </c>
      <c r="K306" t="str">
        <v>Volume</v>
      </c>
    </row>
    <row r="307" ht="20.1" customHeight="1">
      <c r="B307" t="str">
        <v>❶</v>
      </c>
      <c r="C307">
        <v>1</v>
      </c>
      <c r="E307" s="40">
        <v>26</v>
      </c>
      <c r="G307" s="40">
        <v>4</v>
      </c>
      <c r="I307" s="3">
        <f>(I311/K311)*K307</f>
        <v>0.475</v>
      </c>
      <c r="K307" s="6">
        <f>(((E307/2)*(E307/2)*PI())*G307)*C307</f>
        <v>2123.7166338267</v>
      </c>
    </row>
    <row r="308" ht="20.1" customHeight="1"/>
    <row r="309" ht="20.1" customHeight="1"/>
    <row r="310" ht="20.1" customHeight="1">
      <c r="B310" t="str">
        <v xml:space="preserve">VALEURS DE RÉFÉRENCE </v>
      </c>
    </row>
    <row r="311" ht="20.1" customHeight="1">
      <c r="B311" t="str">
        <v>❷</v>
      </c>
      <c r="C311">
        <v>1</v>
      </c>
      <c r="E311" s="40">
        <v>26</v>
      </c>
      <c r="G311" s="40">
        <v>4</v>
      </c>
      <c r="I311" s="3">
        <v>0.475</v>
      </c>
      <c r="K311" s="6">
        <f>(((E311/2)*(E311/2)*PI())*G311)*C311</f>
        <v>2123.7166338267</v>
      </c>
    </row>
    <row r="312" ht="20.1" customHeight="1"/>
    <row r="313" ht="20.1" customHeight="1">
      <c r="B313" t="str">
        <v>Encre bleue valeurs de base - encre rouge vos besoins</v>
      </c>
    </row>
    <row r="314" ht="20.1" customHeight="1">
      <c r="B314" t="str">
        <v>❶</v>
      </c>
      <c r="C314" t="str">
        <v>Saisissez votre diamètre -le nombre de cercles à faire et la hauteur sur cette ligne</v>
      </c>
    </row>
    <row r="315" ht="20.1" customHeight="1">
      <c r="B315" t="str">
        <v>❷</v>
      </c>
      <c r="C315" t="str">
        <v>Valeurs de référence pour un fond de tarte standard de 26 cm..j'ai pris pour exemple une tarte classique  comme base de calculs pour ce tableau. Vous pouvez saisir sur cette ligne des valeurs qui correspondent à votre échantillon ou votre modèle standard</v>
      </c>
    </row>
    <row r="316" ht="20.1" customHeight="1"/>
    <row r="317" ht="20.1" customHeight="1"/>
    <row r="318" ht="20.1" customHeight="1">
      <c r="B318" t="str">
        <v>Pâte brisée sucrée</v>
      </c>
      <c r="I318" t="str">
        <v>Poids</v>
      </c>
      <c r="J318" s="3">
        <f>SUM(D319:D320,G319:G320,J319:J320)</f>
        <v>0.47500000000000003</v>
      </c>
    </row>
    <row r="319" ht="20.1" customHeight="1">
      <c r="B319" t="str">
        <v>farine</v>
      </c>
      <c r="D319" s="3">
        <v>0.25</v>
      </c>
      <c r="E319" t="str">
        <v>sel</v>
      </c>
      <c r="G319" s="3">
        <v>0.005</v>
      </c>
      <c r="H319" t="str">
        <v>sucre semoule</v>
      </c>
      <c r="J319" s="3">
        <v>0.025</v>
      </c>
    </row>
    <row r="320" ht="20.1" customHeight="1">
      <c r="B320" t="str">
        <v>beurre</v>
      </c>
      <c r="D320" s="3">
        <v>0.125</v>
      </c>
      <c r="E320" t="str">
        <v>œuf (1 jaune)</v>
      </c>
      <c r="G320" s="3">
        <v>0.02</v>
      </c>
      <c r="H320" t="str">
        <v>eau</v>
      </c>
      <c r="J320" s="3">
        <v>0.05</v>
      </c>
    </row>
    <row r="321" ht="20.1" customHeight="1">
      <c r="B321" t="str">
        <v>Adaptation : Joël Leboucher..UPRT "Union des Personnels de la Restauration Territoriale"  membre du réseau RESTAU'CO</v>
      </c>
    </row>
    <row r="322" ht="20.1" customHeight="1"/>
    <row r="323" ht="20.1" customHeight="1"/>
    <row r="324" ht="20.1" customHeight="1">
      <c r="B324" t="str">
        <v>POIDS DE PATE NECESSAIRE POUR FONCER DES CADRES OU DES BACS GATRO (ici en référence : bacs gastro 1/1 pour Exemple)</v>
      </c>
    </row>
    <row r="325" ht="20.1" customHeight="1"/>
    <row r="326" ht="20.1" customHeight="1"/>
    <row r="327" ht="20.1" customHeight="1">
      <c r="C327" t="str">
        <v>NE PAS CONFONDRE CADRES ET CERCLES</v>
      </c>
    </row>
    <row r="328" ht="20.1" customHeight="1">
      <c r="C328" t="str">
        <v>Saisissez vos proportions cellules jaunes encre rouge</v>
      </c>
    </row>
    <row r="329" ht="20.1" customHeight="1">
      <c r="C329" t="str">
        <v>Combien de cadres voulez vous faire - passe au bleu si supérieur à 1 cadre pour attirer votre attention</v>
      </c>
    </row>
    <row r="330" ht="20.1" customHeight="1"/>
    <row r="331" ht="20.1" customHeight="1">
      <c r="D331" t="str">
        <v>QUE VOULEZ VOUS FAIRE</v>
      </c>
    </row>
    <row r="332" ht="20.1" customHeight="1">
      <c r="C332" t="str">
        <v>Nb de cadres/bacs</v>
      </c>
      <c r="D332" t="str">
        <v>Largeur en cm</v>
      </c>
      <c r="E332" t="str">
        <v>Longueur en cm</v>
      </c>
      <c r="F332" t="str">
        <v>Hauteur en cm</v>
      </c>
      <c r="G332" t="str">
        <v>Epaisseur de l'abaisse en millimètre</v>
      </c>
      <c r="H332" s="9" t="str">
        <v>hauteur de crête en millimètre</v>
      </c>
      <c r="I332" s="9" t="str">
        <v>largeur de "rognures" en millimètre</v>
      </c>
      <c r="L332" t="str">
        <v xml:space="preserve">Poids de pâte prévu </v>
      </c>
      <c r="M332" t="str">
        <v>Avec votre poids de pâte</v>
      </c>
    </row>
    <row r="333" ht="20.1" customHeight="1"/>
    <row r="334" ht="20.1" customHeight="1"/>
    <row r="335" ht="20.1" customHeight="1">
      <c r="C335" t="str">
        <v>q</v>
      </c>
      <c r="D335" t="str">
        <v>q</v>
      </c>
      <c r="E335" t="str">
        <v>q</v>
      </c>
      <c r="F335" t="str">
        <v>q</v>
      </c>
      <c r="G335" t="str">
        <v>q</v>
      </c>
      <c r="H335" t="str">
        <v>q</v>
      </c>
      <c r="I335" t="str">
        <v>q</v>
      </c>
    </row>
    <row r="336" ht="20.1" customHeight="1">
      <c r="C336">
        <v>1</v>
      </c>
      <c r="D336" s="41">
        <v>32.5</v>
      </c>
      <c r="E336" s="41">
        <v>53</v>
      </c>
      <c r="F336" s="41">
        <v>2.5</v>
      </c>
      <c r="G336" s="42">
        <v>2.5</v>
      </c>
      <c r="H336" s="42">
        <v>5</v>
      </c>
      <c r="I336" s="42">
        <v>5</v>
      </c>
      <c r="L336" s="3">
        <f>(L343/M348)*M340</f>
        <v>1.7392499999999997</v>
      </c>
      <c r="M336" s="3">
        <f>(M345/M348)*M340</f>
        <v>1.75</v>
      </c>
    </row>
    <row r="337" ht="20.1" customHeight="1"/>
    <row r="338" ht="20.1" customHeight="1">
      <c r="C338" t="str">
        <v>❶</v>
      </c>
      <c r="D338" t="str">
        <v>❷</v>
      </c>
      <c r="E338" t="str">
        <v>❸</v>
      </c>
      <c r="F338" t="str">
        <v>❼</v>
      </c>
      <c r="G338" t="str">
        <v>❹</v>
      </c>
      <c r="H338" t="str">
        <v>❺</v>
      </c>
      <c r="I338" t="str">
        <v>❻</v>
      </c>
      <c r="L338" t="str">
        <v>❽</v>
      </c>
      <c r="M338" t="str">
        <v>❾</v>
      </c>
    </row>
    <row r="339" ht="20.1" customHeight="1">
      <c r="C339" s="21">
        <f>(D336*E336)*C336</f>
        <v>1722.5</v>
      </c>
      <c r="D339" s="21">
        <f>((D336*F336)*2)*C336+((E336*F336)*2)*C336</f>
        <v>427.5</v>
      </c>
      <c r="E339" s="21">
        <f>((D336*H339)*2)*C336+((E336*H339)*2)*C336</f>
        <v>85.5</v>
      </c>
      <c r="F339" s="21">
        <f>((D336*I339)*2)*C336+((E336*I339)*2)*C336</f>
        <v>85.5</v>
      </c>
      <c r="G339" s="43">
        <f>G336/10</f>
        <v>0.25</v>
      </c>
      <c r="H339" s="43">
        <f>H336/10</f>
        <v>0.5</v>
      </c>
      <c r="I339" s="43">
        <f>I336/10</f>
        <v>0.5</v>
      </c>
      <c r="L339" s="21">
        <f>SUM(C339:F339)</f>
        <v>2321</v>
      </c>
      <c r="M339" s="44">
        <f>(C339*F336)/1000</f>
        <v>4.30625</v>
      </c>
    </row>
    <row r="340" ht="20.1" customHeight="1">
      <c r="I340" s="21" t="str">
        <v>Volume de pâte avec vos données</v>
      </c>
      <c r="L340" t="str">
        <v>❿</v>
      </c>
      <c r="M340" s="6">
        <f>L339*G339</f>
        <v>580.25</v>
      </c>
    </row>
    <row r="341" ht="20.1" customHeight="1">
      <c r="D341" t="str">
        <v xml:space="preserve">VALEURS DE RÉFÉRENCE </v>
      </c>
    </row>
    <row r="342" ht="20.1" customHeight="1">
      <c r="C342" t="str">
        <v>Si vous n'êtes pas d'accord avec le poids prévu pour 4 bacs gastro - Saisissez votre poids de pâte</v>
      </c>
      <c r="M342" t="str">
        <v>q</v>
      </c>
    </row>
    <row r="343" ht="20.1" customHeight="1">
      <c r="C343">
        <v>4</v>
      </c>
      <c r="D343" s="41">
        <v>32.5</v>
      </c>
      <c r="E343" s="41">
        <v>53</v>
      </c>
      <c r="F343" s="41">
        <v>2.5</v>
      </c>
      <c r="G343" s="42">
        <v>2.5</v>
      </c>
      <c r="H343" s="42">
        <v>5</v>
      </c>
      <c r="I343" s="42">
        <v>5</v>
      </c>
      <c r="L343" s="3">
        <f>E359</f>
        <v>6.956999999999999</v>
      </c>
      <c r="M343" s="3">
        <v>7</v>
      </c>
    </row>
    <row r="344" ht="20.1" customHeight="1"/>
    <row r="345" ht="20.1" customHeight="1">
      <c r="C345">
        <f>ROW()-2</f>
        <v>343</v>
      </c>
      <c r="D345" t="str">
        <v>Valeurs de référence fond gris encre bleue</v>
      </c>
      <c r="M345" s="3">
        <f>IF(ISBLANK(M343),L343,M343)</f>
        <v>7</v>
      </c>
    </row>
    <row r="346" ht="20.1" customHeight="1">
      <c r="C346" t="str">
        <v>❶</v>
      </c>
      <c r="D346" t="str">
        <v>❷</v>
      </c>
      <c r="E346" t="str">
        <v>❸</v>
      </c>
      <c r="F346" t="str">
        <v>❼</v>
      </c>
      <c r="G346" t="str">
        <v>❹</v>
      </c>
      <c r="H346" t="str">
        <v>❺</v>
      </c>
      <c r="I346" t="str">
        <v>❻</v>
      </c>
      <c r="L346" t="str">
        <v>❽</v>
      </c>
      <c r="M346" t="str">
        <v>❾</v>
      </c>
    </row>
    <row r="347" ht="20.1" customHeight="1">
      <c r="C347" s="21">
        <f>(D343*E343)*C343</f>
        <v>6890</v>
      </c>
      <c r="D347" s="21">
        <f>((D343*F343)*2)*C343+((E343*F343)*2)*C343</f>
        <v>1710</v>
      </c>
      <c r="E347" s="21">
        <f>((D343*H347)*2)*C343+((E343*H347)*2)*C343</f>
        <v>342</v>
      </c>
      <c r="F347" s="21">
        <f>((D343*I347)*2)*C343+((E343*I347)*2)*C343</f>
        <v>342</v>
      </c>
      <c r="G347" s="43">
        <f>G343/10</f>
        <v>0.25</v>
      </c>
      <c r="H347" s="43">
        <f>H343/10</f>
        <v>0.5</v>
      </c>
      <c r="I347" s="43">
        <f>I343/10</f>
        <v>0.5</v>
      </c>
      <c r="L347" s="21">
        <f>SUM(C347:F347)</f>
        <v>9284</v>
      </c>
      <c r="M347" s="44">
        <f>(C347*F343)/1000</f>
        <v>17.225</v>
      </c>
    </row>
    <row r="348" ht="20.1" customHeight="1">
      <c r="I348" s="21" t="str">
        <v>Volume de pâte de Référence</v>
      </c>
      <c r="L348" t="str">
        <v>❿</v>
      </c>
      <c r="M348" s="6">
        <f>L347*G347</f>
        <v>2321</v>
      </c>
    </row>
    <row r="349" ht="20.1" customHeight="1"/>
    <row r="350" ht="20.1" customHeight="1">
      <c r="C350" t="str">
        <v>❶</v>
      </c>
      <c r="D350" s="9" t="str">
        <v>Surface du fond des cadres</v>
      </c>
      <c r="F350" t="str">
        <v>❺</v>
      </c>
      <c r="G350" t="str">
        <v>Epaisseur de l'abaisse en cm</v>
      </c>
      <c r="I350" t="str">
        <v>❾</v>
      </c>
      <c r="J350" s="9" t="str">
        <v>Volume des cadres/bacs en litres</v>
      </c>
    </row>
    <row r="351" ht="20.1" customHeight="1">
      <c r="C351" t="str">
        <v>❷</v>
      </c>
      <c r="D351" s="9" t="str">
        <v>Surface de la hauteur des cadres</v>
      </c>
      <c r="F351" t="str">
        <v>❻</v>
      </c>
      <c r="G351" s="9" t="str">
        <v>largeur de crête en cm</v>
      </c>
    </row>
    <row r="352" ht="20.1" customHeight="1">
      <c r="C352" t="str">
        <v>❸</v>
      </c>
      <c r="D352" s="9" t="str">
        <v>surface de crête</v>
      </c>
      <c r="F352" t="str">
        <v>❼</v>
      </c>
      <c r="G352" s="9" t="str">
        <v>largeur de "rognures" en cm</v>
      </c>
      <c r="I352" t="str">
        <v>❿</v>
      </c>
      <c r="J352" s="9" t="str">
        <v xml:space="preserve">Volume de pâte en cm³ </v>
      </c>
    </row>
    <row r="353" ht="20.1" customHeight="1">
      <c r="C353" t="str">
        <v>❹</v>
      </c>
      <c r="D353" s="9" t="str">
        <v>surface de "rognures"</v>
      </c>
      <c r="F353" t="str">
        <v>❽</v>
      </c>
      <c r="G353" s="9" t="str">
        <v>Surface de pâte</v>
      </c>
    </row>
    <row r="354" ht="20.1" customHeight="1"/>
    <row r="355" ht="20.1" customHeight="1">
      <c r="D355" t="str">
        <v xml:space="preserve">RÉFÉRENCE </v>
      </c>
    </row>
    <row r="356" ht="20.1" customHeight="1">
      <c r="C356" t="str">
        <v>Référence bac GN 1/1 perforés - largeur 325mm (32cm) - longueur 530 mm (53cm) - H25mm (2.5cm) tarte au citron pour 100 "La cuisine de Collectivité" page294 -Michel Grossmann et Alain Le franc - Edt.BPI  2006 - Poids de pâte sablée pour 4 bacs gastro</v>
      </c>
    </row>
    <row r="357" ht="20.1" customHeight="1"/>
    <row r="358" ht="20.1" customHeight="1"/>
    <row r="359" ht="20.1" customHeight="1">
      <c r="D359" t="str">
        <v>Pâte sablée</v>
      </c>
      <c r="E359" s="3">
        <f>SUM(E360:E362,I360:I362)</f>
        <v>6.956999999999999</v>
      </c>
    </row>
    <row r="360" ht="20.1" customHeight="1">
      <c r="D360" t="str">
        <v>farine</v>
      </c>
      <c r="E360" s="3">
        <v>3.5</v>
      </c>
      <c r="H360" t="str">
        <v>œufs liquides 0.5L</v>
      </c>
      <c r="I360" s="3">
        <v>0.55</v>
      </c>
    </row>
    <row r="361" ht="20.1" customHeight="1">
      <c r="D361" t="str">
        <v>beurre</v>
      </c>
      <c r="E361" s="3">
        <v>1.6</v>
      </c>
      <c r="H361" t="str">
        <v>levure chimique</v>
      </c>
      <c r="I361" s="3">
        <v>0.045</v>
      </c>
    </row>
    <row r="362" ht="20.1" customHeight="1">
      <c r="D362" t="str">
        <v xml:space="preserve">sucre semoule </v>
      </c>
      <c r="E362" s="3">
        <v>1.25</v>
      </c>
      <c r="H362" t="str">
        <v>sel fin</v>
      </c>
      <c r="I362" s="3">
        <v>0.012</v>
      </c>
    </row>
    <row r="363" ht="20.1" customHeight="1">
      <c r="C363" t="str">
        <v>Le poids de l’oeuf</v>
      </c>
    </row>
    <row r="364" ht="20.1" customHeight="1">
      <c r="C364" t="str">
        <v>En pâtisserie les ingrédients se mesure à l’unité ou au poids pour les recettes professionnnelles. Les oeufs font environ 55g</v>
      </c>
    </row>
    <row r="365" ht="20.1" customHeight="1"/>
    <row r="366" ht="20.1" customHeight="1">
      <c r="C366" t="str">
        <v>1 jaune d’oeuf pèse envrion : 20g  – 1 blanc d’oeuf pèse environ : 30g – 1 coquille 5g</v>
      </c>
    </row>
    <row r="367" ht="20.1" customHeight="1">
      <c r="C367" t="str">
        <v>Equivalences en litre - 1 litre = environ</v>
      </c>
    </row>
    <row r="368" ht="20.1" customHeight="1">
      <c r="C368" t="str">
        <v>20 oeufs entiers (x 55g =1.100Kg)</v>
      </c>
      <c r="F368" t="str">
        <v>ou 50 jaunes (x 20g = 1Kg)</v>
      </c>
      <c r="H368" t="str">
        <v>ou 32 blancs (x 30g = 0.960Kg)</v>
      </c>
    </row>
    <row r="369" ht="20.1" customHeight="1">
      <c r="C369" t="str">
        <v>Lien internet</v>
      </c>
      <c r="D369" t="str">
        <v>http://www.mylittlerecettes.com/cap-patissier-les-oeufs-en-patisserie/</v>
      </c>
    </row>
    <row r="370" ht="20.1" customHeight="1"/>
    <row r="371" ht="20.1" customHeight="1">
      <c r="C371" t="str">
        <v>Adaptation : Joël Leboucher..UPRT "Union des Personnels de la Restauration Territoriale"  membre du réseau RESTAU'CO</v>
      </c>
    </row>
    <row r="372" ht="20.1" customHeight="1"/>
    <row r="373" ht="20.1" customHeight="1"/>
    <row r="374" ht="20.1" customHeight="1">
      <c r="B374" t="str">
        <v>FORMAT DE CELLULES CARRÉES</v>
      </c>
    </row>
    <row r="375" ht="20.1" customHeight="1">
      <c r="B375" t="str">
        <v>forum.excel-pratique.com/excel/donner-la-forme-de-carres-reguliers-a-toutes-les-cellules</v>
      </c>
    </row>
    <row r="376" ht="20.1" customHeight="1">
      <c r="B376" t="str">
        <v xml:space="preserve">Je voudrais que toutes les cellules de la feuille aient la forme de 'carrés'. Comment régler la largeur et la hauteur des cellules pour constituer des carrés ? Autrement dit y-a-t-il un rapport à observer entre les valeurs à donner aux largeurs et hauteurs des cellules? </v>
      </c>
    </row>
    <row r="377" ht="20.1" customHeight="1"/>
    <row r="378" ht="20.1" customHeight="1">
      <c r="B378" t="str">
        <v xml:space="preserve">méthode bidouillage : </v>
      </c>
    </row>
    <row r="379" ht="20.1" customHeight="1">
      <c r="B379" t="str">
        <v xml:space="preserve">Les lignes doivent être environ 5.51 fois plus hautes que les colonnes </v>
      </c>
      <c r="G379" t="str">
        <v xml:space="preserve">5.694 </v>
      </c>
    </row>
    <row r="380" ht="20.1" customHeight="1">
      <c r="B380" t="str">
        <v xml:space="preserve">donc sélectionne toutes tes colonnes que tu veux homogénéiser, et fait clic droit dans l'en-tete des colonnes / largeur de colonne. Là tu mets la valeur que tu veux. </v>
      </c>
    </row>
    <row r="381" ht="20.1" customHeight="1"/>
    <row r="382" ht="20.1" customHeight="1">
      <c r="B382" t="str">
        <v xml:space="preserve">puis tu sélectionnes toutes tes lignes que tu veux, clic droit dans l'en-tête des lignes/ hauteur de ligne, et là tu mets ta valeur précédente x 5,51. </v>
      </c>
    </row>
    <row r="383" ht="20.1" customHeight="1"/>
    <row r="384" ht="20.1" customHeight="1">
      <c r="B384" t="str">
        <v>largeur colonne</v>
      </c>
      <c r="D384">
        <v>9.86</v>
      </c>
      <c r="E384" t="str">
        <v>multiplicateur</v>
      </c>
      <c r="F384">
        <v>5.694</v>
      </c>
      <c r="G384" t="str">
        <v>hauteur de ligne</v>
      </c>
      <c r="H384">
        <f>D384*F384</f>
        <v>56.14284</v>
      </c>
      <c r="I384" t="str">
        <v>valeur</v>
      </c>
      <c r="J384" s="1">
        <f>H384</f>
        <v>56.14284</v>
      </c>
    </row>
    <row r="385" ht="20.1" customHeight="1"/>
    <row r="386" ht="20.1" customHeight="1">
      <c r="C386" t="str">
        <v xml:space="preserve">Je me suis interrogé comment vous faisiez pour être si précis, je suppose que ce n'est à l'oeil ? </v>
      </c>
    </row>
    <row r="387" ht="20.1" customHeight="1">
      <c r="C387" t="str">
        <v xml:space="preserve">Je comprends qu'il n'y a pas de possibilité de décider : </v>
      </c>
    </row>
    <row r="388" ht="20.1" customHeight="1">
      <c r="C388" t="str">
        <v xml:space="preserve">de l'unité de mesure des largeurs et hauteurs, </v>
      </c>
    </row>
    <row r="389" ht="20.1" customHeight="1">
      <c r="C389" t="str">
        <v>du nombre d'unités.</v>
      </c>
    </row>
    <row r="390" ht="20.1" customHeight="1">
      <c r="B390" t="str">
        <v xml:space="preserve">En fait je dessine un carré avec l'outil dessin (en enfoncant la touche Shift), puis je fait concorder exactement les traits de ligne et colonne sur le carré. Enfin, je regarde les largeur et hauteur que celà me donne, et je divise le plus grand par le plus petit. Voilà! </v>
      </c>
    </row>
    <row r="391" ht="20.1" customHeight="1"/>
    <row r="392" ht="20.1" customHeight="1"/>
    <row r="393" ht="20.1" customHeight="1">
      <c r="B393" t="str">
        <v xml:space="preserve">Je viens à nouveau de vérifier en faisant vraiment un grand carré, et le ratio est de 5,3 (ne pas mettre trop de virgule, en fait ça ne sert à rien). </v>
      </c>
    </row>
    <row r="394" ht="20.1" customHeight="1"/>
    <row r="395" ht="20.1" customHeight="1">
      <c r="C395" t="str">
        <v xml:space="preserve">Pour les lignes, un pixel = 0.75 </v>
      </c>
    </row>
    <row r="396" ht="20.1" customHeight="1">
      <c r="C396" t="str">
        <v xml:space="preserve">pour les colonne, un pixel = 0.08 </v>
      </c>
    </row>
    <row r="397" ht="20.1" customHeight="1"/>
    <row r="398" ht="20.1" customHeight="1">
      <c r="C398" t="str">
        <v xml:space="preserve">Pour t'aider un peu plus, a peu près : </v>
      </c>
    </row>
    <row r="399" ht="20.1" customHeight="1">
      <c r="C399" t="str">
        <v xml:space="preserve">Pour un carré de 1cm sur 1 cm, il faut </v>
      </c>
    </row>
    <row r="400" ht="20.1" customHeight="1">
      <c r="C400" t="str">
        <v xml:space="preserve">28.35 en hauteur de ligne </v>
      </c>
    </row>
    <row r="401" ht="20.1" customHeight="1">
      <c r="C401" t="str">
        <v xml:space="preserve">5.35 en largeur de colonne. </v>
      </c>
    </row>
    <row r="402" ht="20.1" customHeight="1">
      <c r="B402" t="str">
        <v xml:space="preserve">Après, celà va dépendre de comment tu imprimes, tes ajustements sur ta feuille, la taille de ton carré à de grandes chances de ne pas être de 1cm de coté. </v>
      </c>
    </row>
    <row r="403" ht="20.1" customHeight="1"/>
    <row r="404" ht="20.1" customHeight="1">
      <c r="B404" t="str">
        <v>http://forum.excel-pratique.com/excel/donner-la-forme-de-carres-reguliers-a-toutes-les-cellules-t9229.html</v>
      </c>
    </row>
    <row r="405" ht="20.1" customHeight="1"/>
    <row r="406" ht="20.1" customHeight="1"/>
    <row r="407"/>
    <row r="408" ht="20.1" customHeight="1"/>
    <row r="409" ht="15.75" customHeight="1"/>
    <row r="410" ht="15.75" customHeight="1">
      <c r="B410" s="7" t="str">
        <v>conversion : volume / poids</v>
      </c>
      <c r="I410" s="7" t="str">
        <v>conversion : volume / poids</v>
      </c>
    </row>
    <row r="411">
      <c r="B411" t="str">
        <v>Volume</v>
      </c>
      <c r="D411" t="str">
        <v>produit</v>
      </c>
      <c r="E411" t="str">
        <v>densité</v>
      </c>
      <c r="F411" t="str">
        <v>Poids</v>
      </c>
      <c r="I411" t="str">
        <v>Volume</v>
      </c>
      <c r="K411" t="str">
        <v>produit</v>
      </c>
      <c r="L411" t="str">
        <v>densité</v>
      </c>
      <c r="M411" t="str">
        <v>Poids</v>
      </c>
    </row>
    <row r="412">
      <c r="B412" s="45">
        <v>20</v>
      </c>
      <c r="C412" s="44">
        <f>B412/100</f>
        <v>0.2</v>
      </c>
      <c r="D412" t="str">
        <v>Eau</v>
      </c>
      <c r="E412" s="46">
        <v>1</v>
      </c>
      <c r="F412" s="47">
        <f>(B412*E412)*10</f>
        <v>200</v>
      </c>
      <c r="G412" s="3">
        <f>F412/1000</f>
        <v>0.2</v>
      </c>
      <c r="I412" s="48">
        <v>10</v>
      </c>
      <c r="J412" s="44">
        <f>I412/10</f>
        <v>1</v>
      </c>
      <c r="K412" t="str">
        <v>Eau</v>
      </c>
      <c r="L412" s="46">
        <v>1</v>
      </c>
      <c r="M412" s="47">
        <f>(I412*L412)*100</f>
        <v>1000</v>
      </c>
      <c r="N412" s="3">
        <f>M412/1000</f>
        <v>1</v>
      </c>
    </row>
    <row r="413">
      <c r="D413" t="str">
        <v>lait entier</v>
      </c>
      <c r="E413" s="46">
        <v>1.03</v>
      </c>
      <c r="F413" s="47">
        <f>(B412*E413)*10</f>
        <v>206</v>
      </c>
      <c r="G413" s="3">
        <f>F413/1000</f>
        <v>0.206</v>
      </c>
      <c r="K413" t="str">
        <v>lait entier</v>
      </c>
      <c r="L413" s="46">
        <v>1.03</v>
      </c>
      <c r="M413" s="47">
        <f>(I412*L413)*100</f>
        <v>1030</v>
      </c>
      <c r="N413" s="3">
        <f>M413/1000</f>
        <v>1.03</v>
      </c>
    </row>
    <row r="414">
      <c r="D414" t="str">
        <v>lait 1/2 écrémé</v>
      </c>
      <c r="E414" s="46">
        <v>1.015</v>
      </c>
      <c r="F414" s="47">
        <f>(E414*B412)*10</f>
        <v>202.99999999999997</v>
      </c>
      <c r="G414" s="3">
        <f>F414/1000</f>
        <v>0.20299999999999996</v>
      </c>
      <c r="K414" t="str">
        <v>lait 1/2 écrémé</v>
      </c>
      <c r="L414" s="46">
        <v>1.015</v>
      </c>
      <c r="M414" s="47">
        <f>(L414*I412)*100</f>
        <v>1014.9999999999999</v>
      </c>
      <c r="N414" s="3">
        <f>M414/1000</f>
        <v>1.015</v>
      </c>
    </row>
    <row r="415">
      <c r="D415" t="str">
        <v>huile</v>
      </c>
      <c r="E415" s="46">
        <v>0.92</v>
      </c>
      <c r="F415" s="47">
        <f>(E415*B412)*10</f>
        <v>184.00000000000003</v>
      </c>
      <c r="G415" s="3">
        <f>F415/1000</f>
        <v>0.18400000000000002</v>
      </c>
      <c r="K415" t="str">
        <v>huile</v>
      </c>
      <c r="L415" s="46">
        <v>0.92</v>
      </c>
      <c r="M415" s="47">
        <f>(L415*I412)*100</f>
        <v>920.0000000000001</v>
      </c>
      <c r="N415" s="3">
        <f>M415/1000</f>
        <v>0.9200000000000002</v>
      </c>
    </row>
    <row r="416" ht="15.75" customHeight="1">
      <c r="D416" t="str">
        <v>alcool</v>
      </c>
      <c r="E416" s="46">
        <v>0.8</v>
      </c>
      <c r="F416" s="47">
        <f>(E416*B412)*10</f>
        <v>160</v>
      </c>
      <c r="G416" s="3">
        <f>F416/1000</f>
        <v>0.16</v>
      </c>
      <c r="K416" t="str">
        <v>alcool</v>
      </c>
      <c r="L416" s="46">
        <v>0.8</v>
      </c>
      <c r="M416" s="47">
        <f>(L416*I412)*100</f>
        <v>800</v>
      </c>
      <c r="N416" s="3">
        <f>M416/1000</f>
        <v>0.8</v>
      </c>
    </row>
    <row r="417"/>
    <row r="418"/>
    <row r="419"/>
    <row r="420" ht="15.75" customHeight="1"/>
    <row r="421">
      <c r="F421" t="str">
        <v xml:space="preserve">Aide mémoire sur la base eau : 1L = 1Kg - 1 gr = 0.001Kg  &gt; 2 zéros après la virgule du Kg </v>
      </c>
      <c r="K421" t="str">
        <v xml:space="preserve">Aide mémoire sur la base eau : 1L = 1Kg - 1 gr = 0.001Kg  &gt; 2 zéros après la virgule du Kg </v>
      </c>
    </row>
    <row r="422" ht="15.75" customHeight="1"/>
    <row r="423" ht="19.5" customHeight="1">
      <c r="F423" t="str">
        <v>Kg</v>
      </c>
      <c r="G423" t="str">
        <v>hg</v>
      </c>
      <c r="H423" t="str">
        <v>dag</v>
      </c>
      <c r="I423" t="str">
        <v>gr</v>
      </c>
      <c r="K423" t="str">
        <v>3 cl = 30g = 0.03kg    /    30 cl = 300g = 0.3kg     /     3 dl = 300g = 0.3 kg</v>
      </c>
    </row>
    <row r="424" ht="15.75" customHeight="1">
      <c r="F424" t="str">
        <v>Saisissez votre volume</v>
      </c>
      <c r="K424" s="7" t="str">
        <v xml:space="preserve">sur la base eau : 1L = 1Kg </v>
      </c>
    </row>
    <row r="425" ht="18.75" customHeight="1">
      <c r="F425" t="str">
        <v>L</v>
      </c>
      <c r="G425" t="str">
        <v>dl</v>
      </c>
      <c r="H425" t="str">
        <v>cl</v>
      </c>
      <c r="I425" t="str">
        <v>ml</v>
      </c>
      <c r="K425" s="7" t="str">
        <v xml:space="preserve">Litres (l.) </v>
      </c>
      <c r="L425" s="7" t="str">
        <v xml:space="preserve">Centilitres (cl.) </v>
      </c>
      <c r="M425" s="7" t="str">
        <v xml:space="preserve">Décilitres (dl.) </v>
      </c>
      <c r="N425" s="7" t="str">
        <v xml:space="preserve">Kilogrammes (kg.) </v>
      </c>
    </row>
    <row r="426" ht="15.75" customHeight="1">
      <c r="F426">
        <v>1</v>
      </c>
      <c r="G426">
        <f>F426*10</f>
        <v>10</v>
      </c>
      <c r="H426">
        <f>G426*10</f>
        <v>100</v>
      </c>
      <c r="I426">
        <f>H426*10</f>
        <v>1000</v>
      </c>
    </row>
    <row r="427" ht="15.75" customHeight="1">
      <c r="F427">
        <f>G427/10</f>
        <v>0.1</v>
      </c>
      <c r="G427">
        <v>1</v>
      </c>
      <c r="H427">
        <f>G427*10</f>
        <v>10</v>
      </c>
      <c r="I427">
        <f>G427*100</f>
        <v>100</v>
      </c>
      <c r="K427" s="7" t="str">
        <v>1litre</v>
      </c>
      <c r="L427" s="7" t="str">
        <v>100 cl</v>
      </c>
      <c r="M427" s="7" t="str">
        <v>10 dl</v>
      </c>
      <c r="N427" s="7" t="str">
        <v>1 kg</v>
      </c>
    </row>
    <row r="428" ht="15.75" customHeight="1">
      <c r="F428">
        <f>G428/10</f>
        <v>0.01</v>
      </c>
      <c r="G428">
        <f>H428/10</f>
        <v>0.1</v>
      </c>
      <c r="H428">
        <v>1</v>
      </c>
      <c r="I428">
        <f>G428*100</f>
        <v>10</v>
      </c>
      <c r="K428" s="7" t="str">
        <v>1/2 litre</v>
      </c>
      <c r="L428" s="7" t="str">
        <v>50 cl</v>
      </c>
      <c r="M428" s="7" t="str">
        <v>5 dl</v>
      </c>
      <c r="N428" s="7" t="str">
        <v>0,500 kg</v>
      </c>
    </row>
    <row r="429" ht="15.75" customHeight="1">
      <c r="F429">
        <f>I429/1000</f>
        <v>0.001</v>
      </c>
      <c r="G429">
        <f>I429/100</f>
        <v>0.01</v>
      </c>
      <c r="H429">
        <f>I429/10</f>
        <v>0.1</v>
      </c>
      <c r="I429">
        <v>1</v>
      </c>
      <c r="K429" s="7" t="str">
        <v>1/4 litre</v>
      </c>
      <c r="L429" s="7" t="str">
        <v>25 cl</v>
      </c>
      <c r="M429" s="7" t="str">
        <v>2,5 dl</v>
      </c>
      <c r="N429" s="7" t="str">
        <v>0,250 kg</v>
      </c>
    </row>
    <row r="430" ht="15" customHeight="1">
      <c r="F430" t="str">
        <v>3 cl = 30g = 0.03kg    /    30 cl = 300g = 0.3kg     /     3 dl = 300g = 0.3 kg</v>
      </c>
      <c r="K430" s="7" t="str">
        <v>1/8 litre</v>
      </c>
      <c r="L430" s="7" t="str">
        <v>12, 5 c</v>
      </c>
      <c r="M430" s="7" t="str">
        <v>1,25 dl</v>
      </c>
      <c r="N430" s="7" t="str">
        <v>0,125 kg</v>
      </c>
    </row>
    <row r="431" ht="16.5" customHeight="1">
      <c r="F431" s="7" t="str">
        <v>http://www.cuisinealafrancaise.com/fr/2-poids-et-mesures</v>
      </c>
      <c r="K431" s="7" t="str">
        <v>http://www.cuisinealafrancaise.com/fr/2-poids-et-mesures</v>
      </c>
    </row>
    <row r="432"/>
    <row r="433"/>
    <row r="434" ht="21" customHeight="1">
      <c r="B434" t="str">
        <v>lien &gt;</v>
      </c>
      <c r="C434" t="str">
        <v>l'huile = 0,920 Kg/L</v>
      </c>
      <c r="K434" t="str">
        <v>Convertir des temps</v>
      </c>
    </row>
    <row r="435" ht="21" customHeight="1">
      <c r="K435" t="str">
        <v>Heures</v>
      </c>
      <c r="L435" t="str">
        <v>Minutes</v>
      </c>
      <c r="M435" t="str">
        <v>Centièmes</v>
      </c>
    </row>
    <row r="436" ht="21" customHeight="1">
      <c r="B436" t="str">
        <v>Alcool = 0,800 Kg/L</v>
      </c>
      <c r="K436" s="49">
        <v>0.041666666666666664</v>
      </c>
      <c r="L436">
        <v>60</v>
      </c>
      <c r="M436">
        <v>100</v>
      </c>
    </row>
    <row r="437" ht="21" customHeight="1">
      <c r="B437" t="str">
        <v>eau salée nature = 1,130 Kg/L en fonction du sel ajouté</v>
      </c>
      <c r="K437" s="49">
        <v>0.041666666666666664</v>
      </c>
      <c r="L437">
        <f>(L436/K436)*K437</f>
        <v>60</v>
      </c>
      <c r="M437" s="2">
        <f>(M436/K436)*K437</f>
        <v>100</v>
      </c>
    </row>
    <row r="438" ht="21" customHeight="1">
      <c r="B438" t="str">
        <v>lien &gt;</v>
      </c>
      <c r="C438" t="str">
        <v>densité des liquides pour cocktails</v>
      </c>
      <c r="K438" s="49">
        <f>(K436/L436)*L438</f>
        <v>0.06249999999999999</v>
      </c>
      <c r="L438">
        <v>90</v>
      </c>
      <c r="M438">
        <f>(M436/L436)*L438</f>
        <v>150</v>
      </c>
    </row>
    <row r="439" ht="15.75" customHeight="1">
      <c r="K439" s="49">
        <f>(K436/M436)*M439</f>
        <v>0.016666666666666666</v>
      </c>
      <c r="L439">
        <f>(L436/M436)*M439</f>
        <v>24</v>
      </c>
      <c r="M439">
        <v>40</v>
      </c>
    </row>
    <row r="440"/>
    <row r="441"/>
    <row r="442" ht="15.75" customHeight="1"/>
    <row r="443">
      <c r="B443" t="str">
        <v>LIAISON AU TAPIOCA</v>
      </c>
      <c r="I443" t="str">
        <v>SERVICE DES SAUCES</v>
      </c>
      <c r="K443" t="str">
        <v>Plat mode de cuisson</v>
      </c>
      <c r="M443" t="str">
        <v>Grammages sauce p.p.</v>
      </c>
      <c r="N443" t="str">
        <v>1 Kg pour :</v>
      </c>
    </row>
    <row r="444"/>
    <row r="445" ht="15.75" customHeight="1">
      <c r="B445" t="str">
        <v>POUR 1 LITRE DE SAUCE TERMINÉE</v>
      </c>
      <c r="I445" t="str">
        <v>Sans sauce</v>
      </c>
      <c r="K445" t="str">
        <v>grillé,frit,nature</v>
      </c>
    </row>
    <row r="446" ht="15.75" customHeight="1">
      <c r="I446" t="str">
        <v>Déglaçage</v>
      </c>
      <c r="K446" t="str">
        <v>roti,poélé</v>
      </c>
      <c r="M446" t="str">
        <v>20/30 g</v>
      </c>
      <c r="N446" t="str">
        <v>33 à 50 p.</v>
      </c>
    </row>
    <row r="447" ht="16.5" customHeight="1">
      <c r="B447" t="str">
        <v>30 gr</v>
      </c>
      <c r="C447" t="str">
        <v xml:space="preserve">pour lier 1L de soupe à l'oignon </v>
      </c>
      <c r="I447" t="str">
        <v>Sauce courte</v>
      </c>
      <c r="K447" t="str">
        <v>pièces sautées</v>
      </c>
      <c r="M447" t="str">
        <v>40/50 g</v>
      </c>
      <c r="N447" t="str">
        <v>20 à 25 p.</v>
      </c>
    </row>
    <row r="448">
      <c r="B448" t="str">
        <v>30 gr</v>
      </c>
      <c r="C448" t="str">
        <v xml:space="preserve">pour lier 200g de chair à saucisse pour tomates farcies </v>
      </c>
      <c r="I448" t="str">
        <v>Sauce longue</v>
      </c>
      <c r="K448" t="str">
        <v>ragoûts,braisés</v>
      </c>
      <c r="M448" t="str">
        <v>60/80 g</v>
      </c>
      <c r="N448" t="str">
        <v>12 à 16 p.</v>
      </c>
    </row>
    <row r="449" ht="15.75" customHeight="1">
      <c r="B449" t="str">
        <v>30 gr</v>
      </c>
      <c r="C449" t="str">
        <v xml:space="preserve">pour lier 1Kg de tomates concassées avec jus </v>
      </c>
      <c r="I449" t="str">
        <v>Bouillon</v>
      </c>
      <c r="K449" t="str">
        <v>pochés,plats complets</v>
      </c>
      <c r="M449" t="str">
        <v>90/150 g</v>
      </c>
      <c r="N449" t="str">
        <v>6 à 11 p.</v>
      </c>
    </row>
    <row r="450" ht="15.75" customHeight="1">
      <c r="B450" t="str">
        <v>40 gr</v>
      </c>
      <c r="C450" t="str">
        <v>pour quiche avec 2 œufs</v>
      </c>
    </row>
    <row r="451" ht="15" customHeight="1">
      <c r="B451" t="str">
        <v>50 gr</v>
      </c>
      <c r="C451" t="str">
        <v>sauce bien liée épaisse</v>
      </c>
    </row>
    <row r="452">
      <c r="B452" t="str">
        <v>60 gr</v>
      </c>
      <c r="C452" t="str">
        <v>plus 8 œufs pour crème patissière</v>
      </c>
    </row>
    <row r="453">
      <c r="B453" t="str">
        <v>60 gr</v>
      </c>
      <c r="C453" t="str">
        <v>un velouté ou une sauce veloutée</v>
      </c>
    </row>
    <row r="454">
      <c r="B454" t="str">
        <v>70/80 gr</v>
      </c>
      <c r="C454" t="str">
        <v>béchamelle gluante, solidification à froid, donc épaississement important lors de la chute en température</v>
      </c>
    </row>
    <row r="455"/>
    <row r="456">
      <c r="B456" t="str">
        <v>90 gr</v>
      </c>
      <c r="C456" t="str">
        <v>pour lier 1L de lait pour gratin d'épinards avec 4 œufs et 120g de gruyère</v>
      </c>
    </row>
    <row r="457"/>
    <row r="458" ht="15.75" customHeight="1"/>
    <row r="459" ht="15.75" customHeight="1">
      <c r="B459" s="2" t="str">
        <v xml:space="preserve">Quantités nettes à prévoir : Mater Prim Adul Adul +  </v>
      </c>
      <c r="H459" t="str">
        <v>PURÉE DÉSHYDRATÉE</v>
      </c>
    </row>
    <row r="460" ht="25.5" customHeight="1">
      <c r="B460" s="50" t="str">
        <v>Grammages nets</v>
      </c>
      <c r="D460" s="24" t="str">
        <v xml:space="preserve">Quantité Totale </v>
      </c>
      <c r="E460" s="9">
        <f>(B462*B465)+(C462*C465)+(D462*D465)+(E462*E465)</f>
        <v>228.85000000000002</v>
      </c>
      <c r="H460" s="15" t="str">
        <v>Purée déshydratée</v>
      </c>
      <c r="I460" s="15" t="str">
        <v>Eau</v>
      </c>
      <c r="J460" s="15" t="str">
        <v>Lait déshydraté</v>
      </c>
      <c r="K460" s="15" t="str">
        <v>Lait frais</v>
      </c>
      <c r="L460" s="15" t="str">
        <v>Crème fraiche</v>
      </c>
      <c r="M460" s="15" t="str">
        <v>Beurre</v>
      </c>
      <c r="N460" s="15" t="str">
        <v>Poids reconstitué</v>
      </c>
    </row>
    <row r="461">
      <c r="H461" s="15">
        <v>0.12</v>
      </c>
      <c r="I461" s="15">
        <v>1</v>
      </c>
      <c r="J461" s="15">
        <v>0.11</v>
      </c>
      <c r="K461" s="15">
        <v>0</v>
      </c>
      <c r="L461" s="15">
        <v>0.01</v>
      </c>
      <c r="M461" s="15">
        <v>0.005</v>
      </c>
      <c r="N461" s="15">
        <f>SUM(H461:M461)</f>
        <v>1.245</v>
      </c>
    </row>
    <row r="462">
      <c r="B462" s="15">
        <v>0.065</v>
      </c>
      <c r="C462" s="15">
        <v>0.075</v>
      </c>
      <c r="D462" s="15">
        <v>0.12</v>
      </c>
      <c r="E462" s="15">
        <v>0.15</v>
      </c>
    </row>
    <row r="463">
      <c r="H463" s="15">
        <f>(H461/N461)*N463</f>
        <v>2.120481927710843</v>
      </c>
      <c r="I463" s="15">
        <f>(I461/N461)*N463</f>
        <v>17.67068273092369</v>
      </c>
      <c r="J463" s="15">
        <f>(J461/N461)*N463</f>
        <v>1.9437751004016062</v>
      </c>
      <c r="K463" s="15">
        <f>(K461/N461)*N463</f>
        <v>0</v>
      </c>
      <c r="L463" s="15">
        <f>(L461/N461)*N463</f>
        <v>0.17670682730923692</v>
      </c>
      <c r="M463" s="15">
        <f>(M461/N461)*N463</f>
        <v>0.08835341365461846</v>
      </c>
      <c r="N463" s="14">
        <v>22</v>
      </c>
    </row>
    <row r="464">
      <c r="B464" s="50" t="str">
        <v>Maternelles</v>
      </c>
      <c r="C464" s="50" t="str">
        <v>Primaires</v>
      </c>
      <c r="D464" s="50" t="str">
        <v xml:space="preserve">Adultes </v>
      </c>
      <c r="E464" s="50" t="str">
        <v>Adultes +</v>
      </c>
    </row>
    <row r="465">
      <c r="B465">
        <v>920</v>
      </c>
      <c r="C465">
        <v>1700</v>
      </c>
      <c r="D465">
        <v>240</v>
      </c>
      <c r="E465">
        <v>85</v>
      </c>
      <c r="H465" s="15" t="str">
        <v>Poids à l'arrondi supérieur</v>
      </c>
    </row>
    <row r="466">
      <c r="H466" s="15">
        <f>ROUNDUP(H463,2)</f>
        <v>2.13</v>
      </c>
      <c r="I466" s="15">
        <f>ROUNDUP(I463,2)</f>
        <v>17.680000000000003</v>
      </c>
      <c r="J466" s="15">
        <f>ROUNDUP(J463,2)</f>
        <v>1.95</v>
      </c>
      <c r="K466" s="15">
        <f>ROUNDUP(K463,2)</f>
        <v>0</v>
      </c>
      <c r="L466" s="15">
        <f>ROUNDUP(L463,2)</f>
        <v>0.18000000000000002</v>
      </c>
      <c r="M466" s="15">
        <f>ROUNDUP(M463,2)</f>
        <v>0.09</v>
      </c>
      <c r="N466" s="15">
        <f>SUM(H466:M466)</f>
        <v>22.03</v>
      </c>
    </row>
    <row r="467">
      <c r="B467" s="50" t="str">
        <v xml:space="preserve"> Effectifs</v>
      </c>
      <c r="C467">
        <f>SUM(B465:E465)</f>
        <v>2945</v>
      </c>
      <c r="D467" t="str">
        <v>Parts Adultes</v>
      </c>
      <c r="E467" s="21">
        <f>IF(E460=0,0,E460/D462)</f>
        <v>1907.0833333333335</v>
      </c>
    </row>
    <row r="468" ht="15.75" customHeight="1">
      <c r="H468" t="str">
        <v>Saisissez vos valeurs dans les cellules fond ivoire ou jaune</v>
      </c>
    </row>
    <row r="469" ht="15.75" customHeight="1">
      <c r="B469" t="str">
        <v>Saisissez vos valeurs dans les cellules fond ivoire ou jaune</v>
      </c>
    </row>
    <row r="470" ht="15.75" customHeight="1"/>
    <row r="471" ht="15" customHeight="1">
      <c r="B471" t="str">
        <v>AIDES A LA DÉCISION</v>
      </c>
    </row>
    <row r="472" ht="15.75" customHeight="1"/>
    <row r="473"/>
    <row r="474" ht="15.75" customHeight="1">
      <c r="A474" t="str">
        <v>ICI</v>
      </c>
      <c r="B474" t="str">
        <f>B475</f>
        <v>Gélatine alimentaire</v>
      </c>
    </row>
    <row r="475" ht="15" customHeight="1">
      <c r="A475" t="str">
        <f>B475</f>
        <v>Gélatine alimentaire</v>
      </c>
      <c r="B475" t="str">
        <v>Gélatine alimentaire</v>
      </c>
    </row>
    <row r="476" ht="15" customHeight="1"/>
    <row r="477" ht="15" customHeight="1">
      <c r="B477" t="str">
        <v>Mickaël Rabeau Formateur AFPA Rochefort sur mer 2016</v>
      </c>
    </row>
    <row r="478" ht="15.75" customHeight="1"/>
    <row r="479" ht="15.75" customHeight="1">
      <c r="N479" t="str">
        <v>n'hésitez pas a cliquer sur les liens internet</v>
      </c>
    </row>
    <row r="480" ht="16.5" customHeight="1">
      <c r="C480" t="str">
        <v>Obtenue par hydrolyse du collagène contenu dans les peaux et os des animaux. Se vend en feuilles ou en poudre.</v>
      </c>
    </row>
    <row r="481" ht="15.75" customHeight="1">
      <c r="C481" t="str">
        <v>Gélatine feuille</v>
      </c>
    </row>
    <row r="482" ht="15.75" customHeight="1">
      <c r="C482" t="str">
        <v>La gélatine gonfle dans l'eau froide, se dissout dans l'eau chaude et se prend en gelée en refroidissant.</v>
      </c>
    </row>
    <row r="483" ht="15.75" customHeight="1">
      <c r="C483" t="str">
        <v>Emplois  : Sert à la préparation de certains entremets, pour la confection de gelées et la stabilisation des glaces. Pastillage.</v>
      </c>
    </row>
    <row r="484" ht="15.75" customHeight="1">
      <c r="C484" t="str">
        <v>Une feuille pèse environ 2 g ou 2,5 g</v>
      </c>
    </row>
    <row r="485" ht="15.75" customHeight="1">
      <c r="C485" t="str">
        <v>Attention pour les pulpes de Kiwi, ananas, papaye : cuire les pulpes à 60°C pour détruire l'enzyme qu'elles contiennent.</v>
      </c>
    </row>
    <row r="486" ht="15.75" customHeight="1">
      <c r="C486" t="str">
        <v>La gélatine prend 5-6 fois son poids en eau (10 g de gélatine et 50- 60 g d'eau)</v>
      </c>
    </row>
    <row r="487"/>
    <row r="488">
      <c r="C488" t="str">
        <v>GELATINE en feuille</v>
      </c>
    </row>
    <row r="489">
      <c r="F489" t="str">
        <v>❶</v>
      </c>
      <c r="H489" t="str">
        <v>Liens internet 2013</v>
      </c>
    </row>
    <row r="490" ht="15.75" customHeight="1">
      <c r="C490" t="str">
        <v>❷</v>
      </c>
      <c r="D490" t="str">
        <v>Feuille entière (1 =</v>
      </c>
      <c r="F490" s="38">
        <v>2</v>
      </c>
      <c r="H490" t="str">
        <v>feuilles de gélatine - Le Salon du Blog Culinaire</v>
      </c>
    </row>
    <row r="491" ht="15.75" customHeight="1">
      <c r="C491">
        <v>10</v>
      </c>
      <c r="D491" t="str">
        <v>feuilles</v>
      </c>
      <c r="F491" s="38">
        <f>C491*F490</f>
        <v>20</v>
      </c>
      <c r="H491" t="str">
        <v>Gélatine et agar-agar : principes et utilisations</v>
      </c>
    </row>
    <row r="492" ht="15.75" customHeight="1">
      <c r="H492" t="str">
        <v>Agar Agar</v>
      </c>
    </row>
    <row r="493" ht="15.75" customHeight="1">
      <c r="H493" t="str">
        <v>Glaçage brillant au chocolat - Fiche recette ... - Meilleur du Chef</v>
      </c>
    </row>
    <row r="494" ht="15.75" customHeight="1">
      <c r="C494" t="str">
        <v>❶</v>
      </c>
      <c r="D494" t="str">
        <v>si vous n'êtes pas d'accord avec le poids d'une feuille - saisissez ce qui vous convient</v>
      </c>
    </row>
    <row r="495" ht="15.75" customHeight="1">
      <c r="C495" t="str">
        <v>❷</v>
      </c>
      <c r="D495" t="str">
        <v>Combien de feuilles - à vous de saisir un nombre</v>
      </c>
    </row>
    <row r="496">
      <c r="B496" t="str">
        <f>CELL("nomfichier",A492)</f>
        <v>E:\Joël Leboucher\Documents\1.Modeles.de.fiches.2022\[OK.ff-1-A-collectivite.xlsx]Cuisiniers.Pesez</v>
      </c>
    </row>
    <row r="497" ht="15" customHeight="1">
      <c r="B497" t="str">
        <v>Adaptation : Joël Leboucher..UPRT "Union des Professionnels de la Restauration Territoriale"  membre du réseau RESTAU'CO</v>
      </c>
    </row>
    <row r="498" ht="15.75" customHeight="1"/>
    <row r="499"/>
    <row r="500" ht="15.75" customHeight="1">
      <c r="A500" t="str">
        <v>ICI</v>
      </c>
      <c r="B500" t="str">
        <f>B501</f>
        <v>ŒUFS poids et %</v>
      </c>
    </row>
    <row r="501" ht="15" customHeight="1">
      <c r="A501" t="str">
        <f>B501</f>
        <v>ŒUFS poids et %</v>
      </c>
      <c r="B501" t="str">
        <v>ŒUFS poids et %</v>
      </c>
    </row>
    <row r="502" ht="15" customHeight="1"/>
    <row r="503" ht="15" customHeight="1">
      <c r="B503" t="str">
        <v>Police de couleur pour saisir vos valeurs    Noir = formules</v>
      </c>
    </row>
    <row r="504" ht="15.75" customHeight="1"/>
    <row r="505" ht="15" customHeight="1">
      <c r="B505" t="str">
        <v>ŒUFS poids et %</v>
      </c>
    </row>
    <row r="506" ht="15.75" customHeight="1">
      <c r="B506" t="str">
        <v>❷</v>
      </c>
      <c r="D506" t="str">
        <v>❶</v>
      </c>
      <c r="G506" t="str">
        <v>❷</v>
      </c>
      <c r="I506" t="str">
        <v>❶</v>
      </c>
      <c r="K506" t="str">
        <v>❷</v>
      </c>
      <c r="M506" t="str">
        <v>❶</v>
      </c>
    </row>
    <row r="507" ht="18.75" customHeight="1">
      <c r="B507" t="str">
        <v>Œuf entier  ( 1 =</v>
      </c>
      <c r="D507" s="38">
        <v>50</v>
      </c>
      <c r="E507" s="51">
        <v>1</v>
      </c>
      <c r="G507" t="str">
        <v>Jaunes d'œufs ( 1 =</v>
      </c>
      <c r="I507" s="38">
        <v>20</v>
      </c>
      <c r="J507" s="52">
        <f>I507/D507</f>
        <v>0.4</v>
      </c>
      <c r="K507" t="str">
        <v>Blancs d'œufs  ( 1 =</v>
      </c>
      <c r="M507" s="38">
        <v>30</v>
      </c>
      <c r="N507" s="52">
        <f>M507/D507</f>
        <v>0.6</v>
      </c>
    </row>
    <row r="508" ht="15.75" customHeight="1">
      <c r="B508">
        <v>4</v>
      </c>
      <c r="C508" t="str">
        <v>œufs =</v>
      </c>
      <c r="D508">
        <f>B508*D507</f>
        <v>200</v>
      </c>
      <c r="E508" t="str">
        <v>gr</v>
      </c>
      <c r="G508">
        <v>10</v>
      </c>
      <c r="H508" t="str">
        <v>jaunes =</v>
      </c>
      <c r="I508">
        <f>G508*I507</f>
        <v>200</v>
      </c>
      <c r="J508" t="str">
        <v>gr</v>
      </c>
      <c r="K508">
        <v>12</v>
      </c>
      <c r="L508" t="str">
        <v>blancs =</v>
      </c>
      <c r="M508">
        <f>K508*M507</f>
        <v>360</v>
      </c>
      <c r="N508" t="str">
        <v>gr</v>
      </c>
    </row>
    <row r="509" ht="15.75" customHeight="1">
      <c r="B509" t="str">
        <v>Poids</v>
      </c>
      <c r="C509" t="str">
        <v>Protéines</v>
      </c>
      <c r="D509" t="str">
        <v>M.Grasse</v>
      </c>
      <c r="E509" t="str">
        <v>eau</v>
      </c>
      <c r="G509" t="str">
        <v>Poids</v>
      </c>
      <c r="H509" t="str">
        <v>Protéines</v>
      </c>
      <c r="I509" t="str">
        <v>M.Grasse</v>
      </c>
      <c r="J509" t="str">
        <v>eau</v>
      </c>
      <c r="K509" t="str">
        <v>Poids</v>
      </c>
      <c r="L509" t="str">
        <v>Protéines</v>
      </c>
      <c r="M509" t="str">
        <v>M.Grasse</v>
      </c>
      <c r="N509" t="str">
        <v>eau</v>
      </c>
    </row>
    <row r="510">
      <c r="B510" s="53">
        <f>D508</f>
        <v>200</v>
      </c>
      <c r="C510" s="54">
        <f>B510*C511</f>
        <v>24.489795918367346</v>
      </c>
      <c r="D510" s="54">
        <f>B510*D511</f>
        <v>22.448979591836736</v>
      </c>
      <c r="E510" s="54">
        <f>B510*E511</f>
        <v>153.0612244897959</v>
      </c>
      <c r="G510" s="53">
        <f>I508</f>
        <v>200</v>
      </c>
      <c r="H510" s="54">
        <f>G510*H511</f>
        <v>34.4</v>
      </c>
      <c r="I510" s="54">
        <f>G510*I511</f>
        <v>64.60000000000001</v>
      </c>
      <c r="J510" s="54">
        <f>G510*J511</f>
        <v>101</v>
      </c>
      <c r="K510" s="53">
        <f>M508</f>
        <v>360</v>
      </c>
      <c r="L510" s="54">
        <f>K510*L511</f>
        <v>39.96</v>
      </c>
      <c r="M510" s="54">
        <f>K510*M511</f>
        <v>0</v>
      </c>
      <c r="N510" s="54">
        <f>K510*N511</f>
        <v>320</v>
      </c>
    </row>
    <row r="511">
      <c r="B511" s="52">
        <f>C511+D511+E511</f>
        <v>1</v>
      </c>
      <c r="C511" s="52">
        <v>0.12244897959183673</v>
      </c>
      <c r="D511" s="52">
        <v>0.11224489795918367</v>
      </c>
      <c r="E511" s="52">
        <v>0.7653061224489796</v>
      </c>
      <c r="G511" s="52">
        <f>H511+I511+J511</f>
        <v>1</v>
      </c>
      <c r="H511" s="52">
        <v>0.172</v>
      </c>
      <c r="I511" s="52">
        <v>0.323</v>
      </c>
      <c r="J511" s="52">
        <v>0.505</v>
      </c>
      <c r="K511" s="52">
        <f>L511+M511+N511</f>
        <v>0.9998888888888889</v>
      </c>
      <c r="L511" s="52">
        <v>0.111</v>
      </c>
      <c r="M511" s="52">
        <v>0</v>
      </c>
      <c r="N511" s="52">
        <v>0.888888888888889</v>
      </c>
    </row>
    <row r="512">
      <c r="C512" t="str">
        <v>❶</v>
      </c>
      <c r="D512" t="str">
        <v>❶</v>
      </c>
      <c r="E512" t="str">
        <v>❶</v>
      </c>
      <c r="H512" t="str">
        <v>❶</v>
      </c>
      <c r="I512" t="str">
        <v>❶</v>
      </c>
      <c r="J512" t="str">
        <v>❶</v>
      </c>
      <c r="L512" t="str">
        <v>❶</v>
      </c>
      <c r="N512" t="str">
        <v>❶</v>
      </c>
    </row>
    <row r="513">
      <c r="B513" t="str">
        <v>❶</v>
      </c>
      <c r="C513" t="str">
        <v>si vous n'êtes pas d'accord avec les grammages saisis - saisissez ce qui vous convient</v>
      </c>
    </row>
    <row r="514" ht="15.75" customHeight="1">
      <c r="B514" t="str">
        <v>❷</v>
      </c>
      <c r="C514" t="str">
        <v>Combien d'œufs - de jaunes ou de blancs - à vous de saisir un nombre</v>
      </c>
      <c r="N514" t="str">
        <v>n'hésitez pas a cliquer sur les liens internet</v>
      </c>
    </row>
    <row r="515">
      <c r="D515" t="str">
        <v>Lien internet :</v>
      </c>
      <c r="E515" t="str">
        <v>Œufs 101 - Introduction aux œufs » Lesoeufs.ca</v>
      </c>
    </row>
    <row r="516" ht="15" customHeight="1">
      <c r="B516" t="str">
        <v>Adaptation : Joël Leboucher..UPRT "Union des Professionnels de la Restauration Territoriale"  membre du réseau RESTAU'CO</v>
      </c>
    </row>
    <row r="517" ht="15.75" customHeight="1"/>
    <row r="518"/>
    <row r="519"/>
    <row r="520" ht="16.5" customHeight="1"/>
    <row r="521" ht="15.75" customHeight="1">
      <c r="J521" t="str">
        <v>Prix D'ACHAT / Prix de VENTE</v>
      </c>
    </row>
    <row r="522">
      <c r="C522" t="str">
        <v>PRIX D'ACHAT</v>
      </c>
      <c r="D522" s="5">
        <v>0.44</v>
      </c>
      <c r="F522" t="str">
        <v>PRIX D'ACHAT</v>
      </c>
      <c r="G522" s="5">
        <v>100</v>
      </c>
      <c r="I522" t="str">
        <v>PRIX VENTE</v>
      </c>
      <c r="J522" s="5">
        <v>115</v>
      </c>
    </row>
    <row r="523">
      <c r="C523" t="str">
        <v>%  d'augmentation</v>
      </c>
      <c r="D523" s="4">
        <v>60</v>
      </c>
      <c r="F523" t="str">
        <v>Augmentation</v>
      </c>
      <c r="G523" s="5">
        <v>10</v>
      </c>
      <c r="I523" t="str">
        <v>PRIX D'ACHAT</v>
      </c>
      <c r="J523" s="5">
        <v>133</v>
      </c>
    </row>
    <row r="524">
      <c r="C524" t="str">
        <v>Augmentation</v>
      </c>
      <c r="D524" s="5">
        <f>D522*D523%</f>
        <v>0.264</v>
      </c>
      <c r="F524" t="str">
        <v>PRIX VENTE</v>
      </c>
      <c r="G524" s="5">
        <f>IF(G522=0,0,G522+G523)</f>
        <v>110</v>
      </c>
      <c r="I524" t="str">
        <v>Augmentation</v>
      </c>
      <c r="J524" s="5">
        <f>IF(J522=0,0,IF(J523=0,0,J522-J523))</f>
        <v>-18</v>
      </c>
    </row>
    <row r="525">
      <c r="C525" t="str">
        <v>PRIX VENTE</v>
      </c>
      <c r="D525" s="5">
        <f>((D522*D523)/100)+D522</f>
        <v>0.704</v>
      </c>
      <c r="F525" t="str">
        <v>%  d'augmentation</v>
      </c>
      <c r="G525" s="4">
        <f>IF(G522=0,0,IF(ISBLANK(G522),0,(G523/G522)*100))</f>
        <v>10</v>
      </c>
      <c r="I525" t="str">
        <v>%  d'augmentation</v>
      </c>
      <c r="J525" s="4">
        <f>IF(J523=0,0,IF(ISBLANK(J523),0,(J524/J523)*100))</f>
        <v>-13.533834586466165</v>
      </c>
    </row>
    <row r="526"/>
    <row r="527">
      <c r="C527" t="str">
        <v>PRIX D'ACHAT</v>
      </c>
      <c r="D527" s="5">
        <v>5.897</v>
      </c>
      <c r="F527" t="str">
        <v>PRIX VENTE</v>
      </c>
      <c r="G527" s="5">
        <v>9.64</v>
      </c>
      <c r="I527" t="str">
        <v>PRIX VENTE</v>
      </c>
      <c r="J527" s="5">
        <v>100</v>
      </c>
    </row>
    <row r="528" ht="45" customHeight="1">
      <c r="C528" t="str">
        <v>PRIX VENTE</v>
      </c>
      <c r="D528" s="5">
        <v>9.64</v>
      </c>
      <c r="F528" t="str">
        <v>%  d'augmentation</v>
      </c>
      <c r="G528" s="29">
        <v>63.5</v>
      </c>
      <c r="I528" t="str">
        <v>Augmentation</v>
      </c>
      <c r="J528" s="5">
        <v>50</v>
      </c>
    </row>
    <row r="529">
      <c r="C529" t="str">
        <v>Augmentation</v>
      </c>
      <c r="D529" s="5">
        <f>IF(D527=0,0,IF(D528=0,0,D528-D527))</f>
        <v>3.7430000000000003</v>
      </c>
      <c r="F529" t="str">
        <v>Augmentation</v>
      </c>
      <c r="G529" s="5">
        <f>G527-G530</f>
        <v>3.743975535168196</v>
      </c>
      <c r="I529" t="str">
        <v>PRIX D'ACHAT</v>
      </c>
      <c r="J529" s="5">
        <f>IF(J527=0,0,IF(ISBLANK(J527),0,J527-J528))</f>
        <v>50</v>
      </c>
    </row>
    <row r="530">
      <c r="C530" t="str">
        <v>%  d'augmentation</v>
      </c>
      <c r="D530" s="4">
        <f>IF(D527=0,0,IF(ISBLANK(D527),0,(D529/D527)*100))</f>
        <v>63.47295234865186</v>
      </c>
      <c r="F530" t="str">
        <v>PRIX D'ACHAT</v>
      </c>
      <c r="G530" s="5">
        <f>(G527/(100+G528)*100)</f>
        <v>5.896024464831805</v>
      </c>
      <c r="I530" t="str">
        <v>%  d'augmentation</v>
      </c>
      <c r="J530" s="4">
        <f>IF(J529=0,0,IF(ISBLANK(J528),0,(J528/J529)*100))</f>
        <v>100</v>
      </c>
    </row>
    <row r="531">
      <c r="B531" t="str">
        <v>Saisissez vos valeurs dans les cellules fond ivoire ou jaune</v>
      </c>
    </row>
    <row r="532"/>
    <row r="533"/>
    <row r="534">
      <c r="B534">
        <v>15</v>
      </c>
      <c r="C534">
        <v>15</v>
      </c>
      <c r="D534">
        <v>15</v>
      </c>
      <c r="E534">
        <v>15</v>
      </c>
      <c r="F534">
        <v>15</v>
      </c>
      <c r="G534">
        <v>15</v>
      </c>
      <c r="H534" t="str">
        <v>largeur de colonnes</v>
      </c>
      <c r="I534">
        <v>15</v>
      </c>
      <c r="J534">
        <v>15</v>
      </c>
      <c r="K534">
        <v>15</v>
      </c>
      <c r="L534">
        <v>15</v>
      </c>
      <c r="M534">
        <v>15</v>
      </c>
      <c r="N534">
        <v>15</v>
      </c>
      <c r="O534" t="str">
        <v>largeur de colonnes</v>
      </c>
    </row>
    <row r="535" ht="18" customHeight="1">
      <c r="B535" t="str">
        <v>Aide à la décision en Gr</v>
      </c>
      <c r="G535" t="str">
        <v>Pourcentages NET / BRUT et BRUT / NET</v>
      </c>
      <c r="I535" t="str">
        <v>Aide à la décision en Kg</v>
      </c>
      <c r="N535" t="str">
        <v>Pourcentages NET / BRUT et BRUT / NET</v>
      </c>
    </row>
    <row r="536" ht="15.75" customHeight="1">
      <c r="B536" t="str">
        <v>POIDS NET</v>
      </c>
      <c r="C536" s="38">
        <v>1000</v>
      </c>
      <c r="D536" t="str">
        <v>POIDS NET</v>
      </c>
      <c r="E536" s="38">
        <v>1000</v>
      </c>
      <c r="F536" t="str">
        <v>POIDS NET</v>
      </c>
      <c r="G536" s="38">
        <v>100</v>
      </c>
      <c r="I536" t="str">
        <v>POIDS NET</v>
      </c>
      <c r="J536" s="14">
        <v>1</v>
      </c>
      <c r="K536" t="str">
        <v>POIDS NET</v>
      </c>
      <c r="L536" s="14">
        <v>1</v>
      </c>
      <c r="M536" t="str">
        <v>POIDS NET</v>
      </c>
      <c r="N536" s="14">
        <v>1</v>
      </c>
    </row>
    <row r="537" ht="15.75" customHeight="1">
      <c r="B537" t="str">
        <v>POIDS BRUT</v>
      </c>
      <c r="C537" s="38">
        <v>2000</v>
      </c>
      <c r="D537" t="str">
        <v>POIDS de PERTE</v>
      </c>
      <c r="E537" s="38">
        <v>327</v>
      </c>
      <c r="F537" t="str">
        <v>%  de PERTE</v>
      </c>
      <c r="G537" s="29">
        <v>40</v>
      </c>
      <c r="I537" t="str">
        <v>POIDS BRUT</v>
      </c>
      <c r="J537" s="14">
        <v>2</v>
      </c>
      <c r="K537" t="str">
        <v>POIDS de PERTE</v>
      </c>
      <c r="L537" s="14">
        <v>2</v>
      </c>
      <c r="M537" t="str">
        <v>%  de PERTE</v>
      </c>
      <c r="N537" s="29">
        <v>50</v>
      </c>
    </row>
    <row r="538" ht="15.75" customHeight="1">
      <c r="B538" t="str">
        <v xml:space="preserve"> Poids de perte</v>
      </c>
      <c r="C538" s="38">
        <f>IF(C536=0,0,IF(C537=0,0,C537-C536))</f>
        <v>1000</v>
      </c>
      <c r="D538" t="str">
        <v>Poids brut</v>
      </c>
      <c r="E538" s="38">
        <f>IF(E536=0,0,E536+E537)</f>
        <v>1327</v>
      </c>
      <c r="F538" t="str">
        <v xml:space="preserve"> Poids de perte</v>
      </c>
      <c r="G538" s="55">
        <f>G539*G537%</f>
        <v>66.66666666666667</v>
      </c>
      <c r="I538" t="str">
        <v xml:space="preserve"> Poids de perte</v>
      </c>
      <c r="J538" s="14">
        <f>IF(J536=0,0,IF(J537=0,0,J537-J536))</f>
        <v>1</v>
      </c>
      <c r="K538" t="str">
        <v>Poids brut</v>
      </c>
      <c r="L538" s="14">
        <f>IF(L536=0,0,L536+L537)</f>
        <v>3</v>
      </c>
      <c r="M538" t="str">
        <v xml:space="preserve"> Poids de perte</v>
      </c>
      <c r="N538" s="14">
        <f>N539*N537%</f>
        <v>1</v>
      </c>
    </row>
    <row r="539" ht="15.75" customHeight="1">
      <c r="B539" t="str">
        <v>%  de perte</v>
      </c>
      <c r="C539" s="52">
        <f>IF(C536=0,0,IF(C537=0,0,C538/C537))</f>
        <v>0.5</v>
      </c>
      <c r="D539" t="str">
        <v>%  de perte</v>
      </c>
      <c r="E539" s="52">
        <f>IF(E536=0,0,E537/E538)</f>
        <v>0.24642049736247174</v>
      </c>
      <c r="F539" t="str">
        <v>Poids brut</v>
      </c>
      <c r="G539" s="55">
        <f>G536/(100-G537)*100</f>
        <v>166.66666666666669</v>
      </c>
      <c r="I539" t="str">
        <v>%  de perte</v>
      </c>
      <c r="J539" s="52">
        <f>IF(J536=0,0,IF(J537=0,0,J538/J537))</f>
        <v>0.5</v>
      </c>
      <c r="K539" t="str">
        <v>%  de perte</v>
      </c>
      <c r="L539" s="52">
        <f>IF(L536=0,0,L537/L538)</f>
        <v>0.6666666666666666</v>
      </c>
      <c r="M539" t="str">
        <v>Poids brut</v>
      </c>
      <c r="N539" s="15">
        <f>N536/(100-N537)*100</f>
        <v>2</v>
      </c>
    </row>
    <row r="540" ht="15.75" customHeight="1">
      <c r="B540" t="str">
        <v>POIDS BRUT</v>
      </c>
      <c r="C540" s="38">
        <v>1780</v>
      </c>
      <c r="D540" t="str">
        <v>POIDS BRUT</v>
      </c>
      <c r="E540" s="38">
        <v>2310</v>
      </c>
      <c r="F540" t="str">
        <v>POIDS BRUT</v>
      </c>
      <c r="G540" s="38">
        <v>500</v>
      </c>
      <c r="I540" t="str">
        <v>POIDS BRUT</v>
      </c>
      <c r="J540" s="14">
        <v>2</v>
      </c>
      <c r="K540" t="str">
        <v>POIDS BRUT</v>
      </c>
      <c r="L540" s="14">
        <v>2</v>
      </c>
      <c r="M540" t="str">
        <v>POIDS BRUT</v>
      </c>
      <c r="N540" s="14">
        <v>1</v>
      </c>
    </row>
    <row r="541" ht="15.75" customHeight="1">
      <c r="B541" t="str">
        <v>POIDS NET</v>
      </c>
      <c r="C541" s="38">
        <v>1000</v>
      </c>
      <c r="D541" t="str">
        <v>POIDS de PERTE</v>
      </c>
      <c r="E541" s="38">
        <v>720</v>
      </c>
      <c r="F541" t="str">
        <v>%  de PERTE</v>
      </c>
      <c r="G541" s="29">
        <v>50</v>
      </c>
      <c r="I541" t="str">
        <v>POIDS NET</v>
      </c>
      <c r="J541" s="14">
        <v>1</v>
      </c>
      <c r="K541" t="str">
        <v>POIDS de PERTE</v>
      </c>
      <c r="L541" s="14">
        <v>1</v>
      </c>
      <c r="M541" t="str">
        <v>%  de PERTE</v>
      </c>
      <c r="N541" s="29">
        <v>50</v>
      </c>
    </row>
    <row r="542" ht="15.75" customHeight="1">
      <c r="B542" t="str">
        <v xml:space="preserve"> Poids de perte</v>
      </c>
      <c r="C542" s="38">
        <f>IF(C540=0,0,IF(C541=0,0,C540-C541))</f>
        <v>780</v>
      </c>
      <c r="D542" t="str">
        <v>Poids net</v>
      </c>
      <c r="E542" s="38">
        <f>IF(E540=0,0,IF(E541=0,0,E540-E541))</f>
        <v>1590</v>
      </c>
      <c r="F542" t="str">
        <v xml:space="preserve"> Poids de perte</v>
      </c>
      <c r="G542" s="38">
        <f>G540*G541%</f>
        <v>250</v>
      </c>
      <c r="I542" t="str">
        <v xml:space="preserve"> Poids de perte</v>
      </c>
      <c r="J542" s="14">
        <f>IF(J540=0,0,IF(J541=0,0,J540-J541))</f>
        <v>1</v>
      </c>
      <c r="K542" t="str">
        <v>Poids net</v>
      </c>
      <c r="L542" s="14">
        <f>IF(L540=0,0,IF(L541=0,0,L540-L541))</f>
        <v>1</v>
      </c>
      <c r="M542" t="str">
        <v xml:space="preserve"> Poids de perte</v>
      </c>
      <c r="N542" s="14">
        <f>N540*N541%</f>
        <v>0.5</v>
      </c>
    </row>
    <row r="543" ht="15.75" customHeight="1">
      <c r="B543" t="str">
        <v>%  de perte</v>
      </c>
      <c r="C543" s="52">
        <f>IF(C540=0,0,C542/C540)</f>
        <v>0.43820224719101125</v>
      </c>
      <c r="D543" t="str">
        <v>%  de perte</v>
      </c>
      <c r="E543" s="52">
        <f>IF(E540=0,0,IF(E541=0,0,E541/E540))</f>
        <v>0.3116883116883117</v>
      </c>
      <c r="F543" t="str">
        <v>Poids net</v>
      </c>
      <c r="G543" s="55">
        <f>G540-G542</f>
        <v>250</v>
      </c>
      <c r="I543" t="str">
        <v>%  de perte</v>
      </c>
      <c r="J543" s="52">
        <f>IF(J540=0,0,J542/J540)</f>
        <v>0.5</v>
      </c>
      <c r="K543" t="str">
        <v>%  de perte</v>
      </c>
      <c r="L543" s="52">
        <f>IF(L540=0,0,IF(L541=0,0,L541/L540))</f>
        <v>0.5</v>
      </c>
      <c r="M543" t="str">
        <v>Poids net</v>
      </c>
      <c r="N543" s="14">
        <f>N540-N542</f>
        <v>0.5</v>
      </c>
    </row>
    <row r="544">
      <c r="B544" t="str">
        <v>Saisissez vos valeurs dans les cellules fond ivoire ou jaune</v>
      </c>
      <c r="I544" t="str">
        <v>Saisissez vos valeurs dans les cellules fond ivoire ou jaune</v>
      </c>
    </row>
    <row r="545"/>
    <row r="546"/>
    <row r="547"/>
    <row r="548"/>
    <row r="549" ht="15.75" customHeight="1">
      <c r="J549" t="str">
        <v>A chacun d'utiliser le lien qui lui convient le mieux</v>
      </c>
    </row>
    <row r="550"/>
    <row r="551" ht="21" customHeight="1">
      <c r="J551" t="str">
        <v>lien vidéo Youtube</v>
      </c>
    </row>
    <row r="552" ht="23.25" customHeight="1">
      <c r="J552" t="str">
        <v>Calculer un pourcentage - exemple</v>
      </c>
    </row>
    <row r="553" ht="21" customHeight="1">
      <c r="K553" t="str">
        <v>https://www.youtube.com/watch?v=mGDjvAcvigc</v>
      </c>
    </row>
    <row r="554" ht="21" customHeight="1">
      <c r="K554" t="str">
        <v>https://www.youtube.com/c/YMONKA</v>
      </c>
    </row>
    <row r="555" ht="21" customHeight="1">
      <c r="K555" t="str">
        <v>https://www.youtube.com/watch?v=tSp2xkS-tKs</v>
      </c>
    </row>
    <row r="556" ht="21" customHeight="1">
      <c r="B556" t="str">
        <v>https://www.maths-et-tiques.fr/telech/Pourcent.pdf</v>
      </c>
      <c r="K556" t="str">
        <v>https://www.youtube.com/watch?v=dWC54hCv0pc</v>
      </c>
    </row>
    <row r="557" ht="21" customHeight="1">
      <c r="B557" t="str">
        <v>http://www.maths-et-tiques.fr/index.php/cours-en-videos</v>
      </c>
      <c r="K557" t="str">
        <v>https://www.youtube.com/watch?v=psIZ0y_8VVc</v>
      </c>
    </row>
    <row r="558" ht="21" customHeight="1">
      <c r="K558" t="str">
        <v>https://www.youtube.com/watch?v=PyDvkMr3qfg</v>
      </c>
    </row>
    <row r="559" ht="21" customHeight="1">
      <c r="B559" t="str">
        <v>Poids brut ou poids net ? Ne payez pas l'emballage !</v>
      </c>
      <c r="K559" t="str">
        <v>https://www.youtube.com/watch?v=_PTjJ7UD4eo</v>
      </c>
    </row>
    <row r="560">
      <c r="B560" t="str">
        <v>https://www.economie.gouv.fr/files/files/directions_services/dgccrf/documentation/publications/depliants/poidsbrut_poidsnet.pdf</v>
      </c>
    </row>
    <row r="561" ht="31.5" customHeight="1"/>
    <row r="562" ht="16.5" customHeight="1">
      <c r="M562" t="str">
        <v>Pour prendre 20% de 140</v>
      </c>
    </row>
    <row r="563" ht="15.75" customHeight="1">
      <c r="B563" t="str">
        <v>Valeur d'un pourcentage, calcul simplifié</v>
      </c>
      <c r="G563" t="str">
        <v>Pour prendre, par exemple, le 5 % de 87 Kg</v>
      </c>
      <c r="M563" t="str">
        <v>il suffit de multiplier 140 par 20 %</v>
      </c>
    </row>
    <row r="564" ht="15.75" customHeight="1">
      <c r="B564" t="str">
        <v>Pour prendre, par exemple, le 5 % de 87 Kg</v>
      </c>
      <c r="E564" t="str">
        <v>87-5%</v>
      </c>
      <c r="J564" t="str">
        <v>Pour prendre 20% de 140</v>
      </c>
      <c r="M564" t="str">
        <v>POIDS BRUT</v>
      </c>
      <c r="N564" s="56">
        <v>140</v>
      </c>
    </row>
    <row r="565" ht="15.75" customHeight="1">
      <c r="B565" t="str">
        <v>Au lieu de multiplier par 5, puis de diviser par 100,</v>
      </c>
      <c r="G565" t="str">
        <v>POIDS BRUT</v>
      </c>
      <c r="H565" s="56">
        <v>87</v>
      </c>
      <c r="J565" t="str">
        <v>il suffit de multiplier 140 par 20 %</v>
      </c>
      <c r="M565" t="str">
        <v>%  de PERTE</v>
      </c>
      <c r="N565" s="29">
        <v>20</v>
      </c>
    </row>
    <row r="566" ht="15.75" customHeight="1">
      <c r="B566" t="str">
        <v xml:space="preserve"> il est plus simple de multiplier par </v>
      </c>
      <c r="G566" t="str">
        <v>%  de PERTE</v>
      </c>
      <c r="H566" s="29">
        <v>5</v>
      </c>
      <c r="J566" t="str">
        <v>c'est-à-dire faire : (140 * 20) / 100</v>
      </c>
      <c r="M566" t="str">
        <v xml:space="preserve"> Poids de perte</v>
      </c>
      <c r="N566" s="57">
        <f>(N564*N565)/100</f>
        <v>28</v>
      </c>
    </row>
    <row r="567" ht="15.75" customHeight="1">
      <c r="B567" t="str">
        <v xml:space="preserve">5 / 100 = 0.05, </v>
      </c>
      <c r="G567" t="str">
        <v>coefficient</v>
      </c>
      <c r="H567" s="9">
        <f>H566/100</f>
        <v>0.05</v>
      </c>
      <c r="J567" t="str">
        <v xml:space="preserve">ou plus simplement : </v>
      </c>
      <c r="M567" t="str">
        <v>coefficient</v>
      </c>
      <c r="N567" s="21">
        <f>N565/100</f>
        <v>0.2</v>
      </c>
    </row>
    <row r="568" ht="16.5" customHeight="1">
      <c r="B568" t="str">
        <v>opération qu'on peut réaliser mentalement.</v>
      </c>
      <c r="G568" t="str">
        <v xml:space="preserve"> Poids de perte</v>
      </c>
      <c r="H568" s="10">
        <f>H565*H567</f>
        <v>4.3500000000000005</v>
      </c>
      <c r="J568" t="str">
        <v>140 * 0.2(On obtient : 28)</v>
      </c>
      <c r="M568" t="str">
        <v xml:space="preserve"> Poids de perte</v>
      </c>
      <c r="N568" s="57">
        <f>N564*N567</f>
        <v>28</v>
      </c>
    </row>
    <row r="569" ht="16.5" customHeight="1">
      <c r="B569" t="str">
        <v>Le calcul se réduit maintenant à une seule opération arithmétique, a savoir</v>
      </c>
      <c r="J569" t="str">
        <v xml:space="preserve">Si on avait à trouver 40% de 140, </v>
      </c>
      <c r="M569" t="str">
        <v xml:space="preserve">ou plus simplement : </v>
      </c>
    </row>
    <row r="570" ht="15.75" customHeight="1">
      <c r="B570" t="str">
        <v>(87 Kg) x 0.05 = 4.35 Kg</v>
      </c>
      <c r="G570" t="str">
        <v>Pour déduire, par exemple, le 5 % de 87 Kg</v>
      </c>
      <c r="J570" t="str">
        <v>on aurait multiplié 140 par 0.4</v>
      </c>
      <c r="M570" t="str">
        <v>140 * 0.2(On obtient : 28)</v>
      </c>
    </row>
    <row r="571" ht="15.75" customHeight="1">
      <c r="J571" t="str">
        <v>90% ? On multiplie 140 par 0.9</v>
      </c>
      <c r="M571" s="21">
        <f>N567</f>
        <v>0.2</v>
      </c>
      <c r="N571" s="57">
        <f>N564*M571</f>
        <v>28</v>
      </c>
      <c r="O571" t="str">
        <v>.</v>
      </c>
    </row>
    <row r="572" ht="15.75" customHeight="1">
      <c r="B572" t="str">
        <v>Pour déduire, par exemple, le 5 % de 87 Kg</v>
      </c>
      <c r="G572" t="str">
        <v>POIDS BRUT</v>
      </c>
      <c r="H572" s="56">
        <v>87</v>
      </c>
      <c r="M572" t="str">
        <v xml:space="preserve">Si on avait à trouver 40% de 140, </v>
      </c>
    </row>
    <row r="573" ht="15.75" customHeight="1">
      <c r="B573" t="str">
        <v>Commencer par un calcul oral: quand on déduit le</v>
      </c>
      <c r="G573" t="str">
        <v>%  de PERTE</v>
      </c>
      <c r="H573" s="29">
        <v>5</v>
      </c>
      <c r="M573" t="str">
        <v>on aurait multiplié 140 par 0.4</v>
      </c>
    </row>
    <row r="574" ht="15.75" customHeight="1">
      <c r="B574" t="str">
        <v xml:space="preserve"> 5 %, il reste le 95 %     ( 100 - 5 )</v>
      </c>
      <c r="G574" t="str">
        <v>coefficient</v>
      </c>
      <c r="H574" s="9">
        <f>(100-H573)/100</f>
        <v>0.95</v>
      </c>
      <c r="M574" t="str">
        <v>%  de PERTE</v>
      </c>
      <c r="N574" s="29">
        <v>40</v>
      </c>
    </row>
    <row r="575" ht="16.5" customHeight="1">
      <c r="B575" t="str">
        <v xml:space="preserve">On peut alors calculer directement le résultat, à savoir: </v>
      </c>
      <c r="G575" t="str">
        <v>Poids net</v>
      </c>
      <c r="H575" s="10">
        <f>H572*H574</f>
        <v>82.64999999999999</v>
      </c>
      <c r="M575" s="21">
        <f>N574/100</f>
        <v>0.4</v>
      </c>
      <c r="N575" s="57">
        <f>N564*M575</f>
        <v>56</v>
      </c>
    </row>
    <row r="576" ht="15.75" customHeight="1">
      <c r="B576" t="str">
        <v>(87 Kg) × 0.95 = 82.65 kg</v>
      </c>
      <c r="M576" t="str">
        <v>%  de PERTE</v>
      </c>
      <c r="N576" s="29">
        <v>90</v>
      </c>
    </row>
    <row r="577" ht="15.75" customHeight="1">
      <c r="B577" t="str">
        <v xml:space="preserve">Avec cette manière de faire, la calculatrice n'a été utilisée que pour une seule opération arithmétique : </v>
      </c>
      <c r="M577" t="str">
        <v>90% ? On multiplie 140 par 0.9</v>
      </c>
    </row>
    <row r="578" ht="16.5" customHeight="1">
      <c r="M578" s="21">
        <f>N576/100</f>
        <v>0.9</v>
      </c>
      <c r="N578" s="57">
        <f>N564*M578</f>
        <v>126</v>
      </c>
    </row>
    <row r="579" ht="15.75" customHeight="1">
      <c r="B579" t="str">
        <v xml:space="preserve">Voici la formule pour calculer un pourcentage, </v>
      </c>
      <c r="G579" t="str">
        <v xml:space="preserve">Voici la formule pour calculer un pourcentage, </v>
      </c>
    </row>
    <row r="580" ht="15.75" customHeight="1">
      <c r="B580" t="str">
        <v>par exemple 8% de 500 :</v>
      </c>
    </row>
    <row r="581" ht="15.75" customHeight="1">
      <c r="B581" t="str">
        <v>500 x (8/100) = 40</v>
      </c>
      <c r="G581" t="str">
        <v>par exemple 8% de 500 :</v>
      </c>
    </row>
    <row r="582" ht="15.75" customHeight="1">
      <c r="B582" t="str">
        <v>ou alors</v>
      </c>
      <c r="G582" t="str">
        <v>500 x (8/100) = 40</v>
      </c>
    </row>
    <row r="583" ht="15.75" customHeight="1">
      <c r="B583" t="str">
        <v>500 x 0.08 = 40</v>
      </c>
      <c r="G583" t="str">
        <v>POIDS BRUT</v>
      </c>
      <c r="H583" s="56">
        <v>500</v>
      </c>
    </row>
    <row r="584" ht="15.75" customHeight="1">
      <c r="B584" t="str">
        <v>0.08 = (8/100)</v>
      </c>
      <c r="G584" t="str">
        <v>%  de PERTE</v>
      </c>
      <c r="H584" s="29">
        <v>8</v>
      </c>
    </row>
    <row r="585" ht="15.75" customHeight="1">
      <c r="G585" t="str">
        <v xml:space="preserve"> Poids de perte</v>
      </c>
      <c r="H585" s="57">
        <f>H583*(H584/100)</f>
        <v>40</v>
      </c>
    </row>
    <row r="586" ht="15.75" customHeight="1">
      <c r="G586" t="str">
        <v>ou alors</v>
      </c>
    </row>
    <row r="587" ht="15.75" customHeight="1">
      <c r="G587" t="str">
        <v>500 x 0.08 = 40</v>
      </c>
    </row>
    <row r="588" ht="16.5" customHeight="1">
      <c r="G588" s="9">
        <f>H584/100</f>
        <v>0.08</v>
      </c>
      <c r="H588" s="57">
        <f>H583*G588</f>
        <v>40</v>
      </c>
    </row>
    <row r="589" ht="15.75" customHeight="1"/>
    <row r="590" ht="16.5" customHeight="1"/>
    <row r="591" ht="20.25" customHeight="1">
      <c r="H591" t="str">
        <v>Décriptage d'une recette par les pourcentages</v>
      </c>
    </row>
    <row r="592" ht="15.75" customHeight="1">
      <c r="B592" s="9" t="str">
        <v>Pourcentages</v>
      </c>
      <c r="D592" t="str">
        <f>IF(B593&lt;G593,"Recette imcomplète,il manque",IF(B593&gt;G593,"Trop de produits dans le recette",IF(B593=G593,"")))</f>
        <v>Recette imcomplète,il manque</v>
      </c>
      <c r="E592" s="51">
        <f>IF(B593=G593,"",IF(B593&lt;G593,G593-B593,IF(B593&gt;G593,B593-G593)))</f>
        <v>0.029999999999999916</v>
      </c>
      <c r="F592" s="1" t="str">
        <v>NET</v>
      </c>
      <c r="G592" t="str">
        <v>% Perte</v>
      </c>
      <c r="H592" s="9" t="str">
        <v>BRUT</v>
      </c>
    </row>
    <row r="593" ht="15.75" customHeight="1">
      <c r="B593" s="51">
        <f>SUM(B594:B599)</f>
        <v>0.9700000000000001</v>
      </c>
      <c r="E593" t="str">
        <v>POIDS DE LA RECETTE A DÉCRYPTER</v>
      </c>
      <c r="F593" s="3">
        <v>7</v>
      </c>
      <c r="G593" s="51">
        <v>1</v>
      </c>
      <c r="H593" s="58">
        <f>SUM(H594:H599)</f>
        <v>6.930000000000001</v>
      </c>
    </row>
    <row r="594" ht="15.75" customHeight="1">
      <c r="B594" s="52">
        <v>0.12</v>
      </c>
      <c r="C594" t="str">
        <v>Rhum</v>
      </c>
      <c r="F594" s="10">
        <f>F593*B594</f>
        <v>0.84</v>
      </c>
      <c r="G594" s="29">
        <v>0</v>
      </c>
      <c r="H594" s="10">
        <f>IF(G594=0,F594,IF(F594="","",F594/(100-G594)*100))</f>
        <v>0.84</v>
      </c>
    </row>
    <row r="595" ht="15.75" customHeight="1">
      <c r="B595" s="52">
        <v>0.08</v>
      </c>
      <c r="C595" t="str">
        <v>Sucre de cannes</v>
      </c>
      <c r="F595" s="10">
        <f>F593*B595</f>
        <v>0.56</v>
      </c>
      <c r="G595" s="29">
        <v>0</v>
      </c>
      <c r="H595" s="10">
        <f>IF(G595=0,F595,IF(F595="","",F595/(100-G595)*100))</f>
        <v>0.56</v>
      </c>
    </row>
    <row r="596" ht="15.75" customHeight="1">
      <c r="B596" s="52">
        <v>0.2</v>
      </c>
      <c r="C596" t="str">
        <v>Jus de pamplemousse</v>
      </c>
      <c r="F596" s="10">
        <f>F593*B596</f>
        <v>1.4000000000000001</v>
      </c>
      <c r="G596" s="29">
        <v>0</v>
      </c>
      <c r="H596" s="10">
        <f>IF(G596=0,F596,IF(F596="","",F596/(100-G596)*100))</f>
        <v>1.4000000000000001</v>
      </c>
    </row>
    <row r="597" ht="15.75" customHeight="1">
      <c r="B597" s="52">
        <v>0.55</v>
      </c>
      <c r="C597" t="str">
        <v>Jus d'orange</v>
      </c>
      <c r="F597" s="10">
        <f>F593*B597</f>
        <v>3.8500000000000005</v>
      </c>
      <c r="G597" s="29">
        <v>0</v>
      </c>
      <c r="H597" s="10">
        <f>IF(G597=0,F597,IF(F597="","",F597/(100-G597)*100))</f>
        <v>3.8500000000000005</v>
      </c>
    </row>
    <row r="598" ht="15.75" customHeight="1">
      <c r="B598" s="52">
        <v>0.02</v>
      </c>
      <c r="C598" t="str">
        <v>Citron vert</v>
      </c>
      <c r="F598" s="10">
        <f>F593*B598</f>
        <v>0.14</v>
      </c>
      <c r="G598" s="29">
        <v>50</v>
      </c>
      <c r="H598" s="10">
        <f>IF(G598=0,F598,IF(F598="","",F598/(100-G598)*100))</f>
        <v>0.28</v>
      </c>
    </row>
    <row r="599" ht="16.5" customHeight="1">
      <c r="F599" s="10">
        <f>F593*B599</f>
        <v>0</v>
      </c>
      <c r="G599" s="29">
        <v>0</v>
      </c>
      <c r="H599" s="10">
        <f>IF(G599=0,F599,IF(F599="","",F599/(100-G599)*100))</f>
        <v>0</v>
      </c>
    </row>
    <row r="600" ht="15.75" customHeight="1"/>
    <row r="601"/>
    <row r="602" ht="15.75" customHeight="1"/>
    <row r="603" ht="15.75" customHeight="1">
      <c r="B603" t="str">
        <v>Pourcentages : Calculer un pourcentage</v>
      </c>
    </row>
    <row r="604" ht="15.75" customHeight="1">
      <c r="B604" t="str">
        <v>https://www.mathematiquesfaciles.com/pourcentages-calculer-un-pourcentage_2_19885.htm</v>
      </c>
      <c r="J604" t="str">
        <v>wikipedia.org</v>
      </c>
    </row>
    <row r="605" ht="15.75" customHeight="1">
      <c r="J605" t="str">
        <v>https://fr.wikipedia.org/wiki/Pourcentage</v>
      </c>
    </row>
    <row r="606" ht="15.75" customHeight="1">
      <c r="B606" t="str">
        <v>Révisez, et entrainez vous.</v>
      </c>
    </row>
    <row r="607" ht="15.75" customHeight="1">
      <c r="B607" t="str">
        <v>sans calculatrice...</v>
      </c>
      <c r="J607" t="str">
        <v>Comprendre les maths!</v>
      </c>
    </row>
    <row r="608" ht="15.75" customHeight="1">
      <c r="B608" t="str">
        <v>D.CATROU 2010</v>
      </c>
      <c r="J608" t="str">
        <v>Florent Gouachon</v>
      </c>
    </row>
    <row r="609" ht="15.75" customHeight="1">
      <c r="B609" t="str">
        <v>Lycée Jean Monnet…Juvisy - académie de Versailles</v>
      </c>
      <c r="J609" t="str">
        <v>Liam Dauchat</v>
      </c>
    </row>
    <row r="610" ht="15.75" customHeight="1">
      <c r="B610" t="str">
        <v>http://www.lyc-monnet-juvisy.ac-versailles.fr/Diapomath.pdf</v>
      </c>
      <c r="J610" t="str">
        <v>Besançon</v>
      </c>
    </row>
    <row r="611" ht="15.75" customHeight="1">
      <c r="J611" t="str">
        <v>https://www.cmath.fr/cesite/presentation.php</v>
      </c>
    </row>
    <row r="612" ht="15.75" customHeight="1">
      <c r="B612" t="str">
        <v>une multiplication, ce qui augmente la vitesse et réduit les occasions de se tromper.</v>
      </c>
      <c r="J612" t="str">
        <v>https://www.cmath.fr/6eme/pourcentages/cours.php</v>
      </c>
    </row>
    <row r="613" ht="15.75" customHeight="1">
      <c r="B613" t="str">
        <v>https://www.deleze.name/marcel/culture/taux_composes/taux_simple.html</v>
      </c>
    </row>
    <row r="614" ht="15.75" customHeight="1">
      <c r="J614" t="str">
        <v>Comment convertir en pourcentage</v>
      </c>
    </row>
    <row r="615" ht="15.75" customHeight="1">
      <c r="J615" t="str">
        <v>https://fr.wikihow.com/convertir-en-pourcentage</v>
      </c>
    </row>
    <row r="616" ht="15.75" customHeight="1">
      <c r="B616" t="str">
        <v>Comment compter le pourcentage de tête vite et facilement</v>
      </c>
    </row>
    <row r="617" ht="15.75" customHeight="1">
      <c r="B617" t="str">
        <v>http://calc.name/blog/comment-compter-le-pourcentage-de-tete-vite-et-facilement/</v>
      </c>
      <c r="J617" t="str">
        <v>fabie.info.pagesperso-orange</v>
      </c>
    </row>
    <row r="618" ht="15.75" customHeight="1">
      <c r="B618" t="str">
        <v>http://www.un-calcul.fr/calcul-comptabilite/comment-calculer-un-pourcentage-338</v>
      </c>
      <c r="J618" t="str">
        <v>http://fabie.info.pagesperso-orange.fr/math/cours7.htm</v>
      </c>
    </row>
    <row r="619" ht="15.75" customHeight="1"/>
    <row r="620" ht="15.75" customHeight="1">
      <c r="B620" t="str">
        <v>Comment retrouver la valeur de départ ?</v>
      </c>
      <c r="J620" t="str">
        <v>Comment appliquer une augmentation en pourcentage ?</v>
      </c>
    </row>
    <row r="621" ht="15.75" customHeight="1">
      <c r="B621" t="str">
        <v>Les Maths ? Je capte pas ! Les chiffres ? J'y comprends rien ! Vous vous reconnaissez ?</v>
      </c>
      <c r="J621" t="str">
        <v>http://www.capte-les-maths.com/pourcentage/les_pourcentages_p6.php</v>
      </c>
    </row>
    <row r="622" ht="15.75" customHeight="1">
      <c r="B622" t="str">
        <v>Vous qui désespérez... Vous que les Maths n'intéressent pas... Et pourtant il faudrait...</v>
      </c>
    </row>
    <row r="623" ht="15.75" customHeight="1">
      <c r="B623" t="str">
        <v>Alors capte-les-maths.com est fait pour vous !</v>
      </c>
      <c r="J623" t="str">
        <v>Calculer un pourcentage avec Excel</v>
      </c>
    </row>
    <row r="624" ht="15.75" customHeight="1">
      <c r="B624" t="str">
        <v>http://www.capte-les-maths.com/pourcentage/les_pourcentages_p10.php</v>
      </c>
      <c r="J624" t="str">
        <v>http://fortimelp.fr/content/44-calculer-un-pourcentage</v>
      </c>
    </row>
    <row r="625" ht="15.75" customHeight="1">
      <c r="J625" t="str">
        <v>https://www.youtube.com/watch?v=dQafvb2O01U</v>
      </c>
    </row>
    <row r="626" ht="15.75" customHeight="1">
      <c r="J626" t="str">
        <v>https://www.youtube.com/watch?v=QTGvjmAhEHo</v>
      </c>
    </row>
    <row r="627" ht="15.75" customHeight="1">
      <c r="B627" t="str">
        <v>Comment calculer combien on va payer pendant les soldes?</v>
      </c>
    </row>
    <row r="628" ht="15.75" customHeight="1">
      <c r="B628" t="str">
        <v>http://www.slate.fr/story/82029/soldes-calculer-rabais</v>
      </c>
      <c r="J628" t="str">
        <v>mode d'emploi simple pour appliquer un pourcentage d'augmentation avec la Calculatrice de Windows.</v>
      </c>
    </row>
    <row r="629" ht="15.75" customHeight="1">
      <c r="J629" t="str">
        <v>http://www.astuceshebdo.com/2012/03/comment-calculer-un-pourcentage-cas-n-1.html</v>
      </c>
    </row>
    <row r="630" ht="15.75" customHeight="1"/>
    <row r="631"/>
    <row r="632"/>
    <row r="633"/>
    <row r="634" ht="15.75" customHeight="1">
      <c r="G634" t="str">
        <f>SUBSTITUTE(ADDRESS(1,COLUMN(),4),"1","")</f>
        <v>G</v>
      </c>
      <c r="H634" t="str">
        <v>j'ai volontairement ajouté cette colonne..si vous supprimez une ligne le tableau fonctionnera quand même</v>
      </c>
    </row>
    <row r="635" ht="15.75" customHeight="1">
      <c r="C635" t="str">
        <v>Composition d'une garniture "COUSCOUS"</v>
      </c>
    </row>
    <row r="636">
      <c r="C636" t="str">
        <v>POIDS NET A FABRIQUER</v>
      </c>
      <c r="F636" s="15">
        <v>1</v>
      </c>
      <c r="G636" s="15">
        <f>F636</f>
        <v>1</v>
      </c>
      <c r="H636" t="str">
        <v>Net cuit</v>
      </c>
      <c r="J636" s="15" t="str">
        <v>perte en cuisson</v>
      </c>
      <c r="K636" s="15" t="str">
        <v>Poids brut à mettre en œuvre</v>
      </c>
    </row>
    <row r="637">
      <c r="C637" t="str">
        <v>carottes coupées</v>
      </c>
      <c r="F637" s="29">
        <v>25</v>
      </c>
      <c r="G637" s="15">
        <f>G636</f>
        <v>1</v>
      </c>
      <c r="H637" s="15">
        <f>(G637*F637)/100</f>
        <v>0.25</v>
      </c>
      <c r="J637" s="29">
        <v>20</v>
      </c>
      <c r="K637" s="15">
        <f>H637/(100-J637)*100</f>
        <v>0.3125</v>
      </c>
    </row>
    <row r="638">
      <c r="C638" t="str">
        <v>courgettescoupées</v>
      </c>
      <c r="F638" s="29">
        <v>20</v>
      </c>
      <c r="G638" s="15">
        <f>G636</f>
        <v>1</v>
      </c>
      <c r="H638" s="15">
        <f>(G638*F638)/100</f>
        <v>0.2</v>
      </c>
      <c r="J638" s="29">
        <v>25</v>
      </c>
      <c r="K638" s="15">
        <f>H638/(100-J638)*100</f>
        <v>0.2666666666666667</v>
      </c>
    </row>
    <row r="639">
      <c r="C639" t="str">
        <v>navets coupé</v>
      </c>
      <c r="F639" s="29">
        <v>15</v>
      </c>
      <c r="G639" s="15">
        <f>G636</f>
        <v>1</v>
      </c>
      <c r="H639" s="15">
        <f>(G639*F639)/100</f>
        <v>0.15</v>
      </c>
      <c r="J639" s="29">
        <v>20</v>
      </c>
      <c r="K639" s="15">
        <f>H639/(100-J639)*100</f>
        <v>0.1875</v>
      </c>
    </row>
    <row r="640">
      <c r="C640" t="str">
        <v>pois chiches pré-cuits</v>
      </c>
      <c r="F640" s="29">
        <v>15</v>
      </c>
      <c r="G640" s="15">
        <f>G636</f>
        <v>1</v>
      </c>
      <c r="H640" s="15">
        <f>(G640*F640)/100</f>
        <v>0.15</v>
      </c>
      <c r="J640" s="29">
        <v>0</v>
      </c>
      <c r="K640" s="15">
        <f>H640/(100-J640)*100</f>
        <v>0.15</v>
      </c>
    </row>
    <row r="641">
      <c r="C641" t="str">
        <v>garniture de céléri branche</v>
      </c>
      <c r="F641" s="29">
        <v>10</v>
      </c>
      <c r="G641" s="15">
        <f>G636</f>
        <v>1</v>
      </c>
      <c r="H641" s="15">
        <f>(G641*F641)/100</f>
        <v>0.1</v>
      </c>
      <c r="J641" s="29">
        <v>20</v>
      </c>
      <c r="K641" s="15">
        <f>H641/(100-J641)*100</f>
        <v>0.125</v>
      </c>
    </row>
    <row r="642">
      <c r="C642" t="str">
        <v>poivrons rouges coupés</v>
      </c>
      <c r="F642" s="29">
        <v>7.5</v>
      </c>
      <c r="G642" s="15">
        <f>G636</f>
        <v>1</v>
      </c>
      <c r="H642" s="15">
        <f>(G642*F642)/100</f>
        <v>0.075</v>
      </c>
      <c r="J642" s="29">
        <v>20</v>
      </c>
      <c r="K642" s="15">
        <f>H642/(100-J642)*100</f>
        <v>0.09375</v>
      </c>
    </row>
    <row r="643">
      <c r="C643" t="str">
        <v>poivrons verts coupés</v>
      </c>
      <c r="F643" s="29">
        <v>7.5</v>
      </c>
      <c r="G643" s="15">
        <f>G636</f>
        <v>1</v>
      </c>
      <c r="H643" s="15">
        <f>(G643*F643)/100</f>
        <v>0.075</v>
      </c>
      <c r="J643" s="29">
        <v>20</v>
      </c>
      <c r="K643" s="15">
        <f>H643/(100-J643)*100</f>
        <v>0.09375</v>
      </c>
    </row>
    <row r="644">
      <c r="C644" t="str">
        <v>Total</v>
      </c>
      <c r="F644" s="29">
        <f>SUM(F637:F643)</f>
        <v>100</v>
      </c>
    </row>
    <row r="645"/>
    <row r="646"/>
    <row r="647" ht="15.75" customHeight="1"/>
    <row r="648" ht="18.75" customHeight="1">
      <c r="C648" t="str">
        <v>COMPOSITION ET SERVICE D'UN PLAT COMPLET</v>
      </c>
    </row>
    <row r="649">
      <c r="C649" t="str">
        <v xml:space="preserve">Veullez saisir les informations dans les cellules fond de couleur ivoire. </v>
      </c>
    </row>
    <row r="650" ht="18" customHeight="1">
      <c r="C650" t="str">
        <v>SERVICE EN FONCTION DES EFFECTIFS</v>
      </c>
    </row>
    <row r="651">
      <c r="C651" t="str">
        <f>CELL("nomfichier")</f>
        <v>E:\Joël Leboucher\Documents\1.Modeles.de.fiches.2022\[OK.ff-1-A-collectivite.xlsx]Nota</v>
      </c>
    </row>
    <row r="652" ht="26.25" customHeight="1">
      <c r="C652" t="str">
        <v>COUSCOUS</v>
      </c>
    </row>
    <row r="653" ht="26.25" customHeight="1">
      <c r="E653" t="str">
        <v>Document édité le :</v>
      </c>
      <c r="G653" s="59">
        <f>TODAY()</f>
        <v>44595</v>
      </c>
      <c r="J653" s="60">
        <f>NOW()</f>
        <v>44595.51831180556</v>
      </c>
    </row>
    <row r="654" ht="15.75" customHeight="1">
      <c r="C654">
        <v>1</v>
      </c>
      <c r="D654" s="50" t="str">
        <v>Effectifs  à saisir</v>
      </c>
    </row>
    <row r="655">
      <c r="D655" s="50" t="str">
        <v>Famille de convives</v>
      </c>
      <c r="H655" s="9" t="str">
        <v>Mater</v>
      </c>
      <c r="I655" s="15" t="str">
        <v>Prim</v>
      </c>
      <c r="J655" s="15" t="str">
        <v>Adultes</v>
      </c>
      <c r="K655" s="15" t="str">
        <v>Adultes +</v>
      </c>
      <c r="L655" s="24" t="str">
        <v>Ainés</v>
      </c>
    </row>
    <row r="656" ht="15.75" customHeight="1">
      <c r="D656" s="50" t="str">
        <v>Total Effectifs</v>
      </c>
      <c r="G656">
        <f>SUM(H656:L656)</f>
        <v>2170</v>
      </c>
      <c r="H656">
        <v>550</v>
      </c>
      <c r="I656">
        <v>920</v>
      </c>
      <c r="J656">
        <v>340</v>
      </c>
      <c r="K656">
        <v>150</v>
      </c>
      <c r="L656">
        <v>210</v>
      </c>
    </row>
    <row r="657" ht="15.75" customHeight="1"/>
    <row r="658" ht="15.75" customHeight="1">
      <c r="C658">
        <v>2</v>
      </c>
      <c r="D658" s="50" t="str">
        <v>grammages ou nombre de Morceaux ou tranches à saisir</v>
      </c>
    </row>
    <row r="659">
      <c r="D659" s="50" t="str">
        <v>haut de cuisse de poulet</v>
      </c>
      <c r="G659">
        <f>(H659*H656)+(I659*I656)+(J659*J656)+(K659*K656)+(L659*L656)</f>
        <v>1470</v>
      </c>
      <c r="H659" s="2">
        <v>0</v>
      </c>
      <c r="I659" s="2">
        <v>1</v>
      </c>
      <c r="J659" s="2">
        <v>1</v>
      </c>
      <c r="K659" s="2">
        <v>0</v>
      </c>
      <c r="L659" s="2">
        <v>1</v>
      </c>
    </row>
    <row r="660">
      <c r="D660" s="50" t="str">
        <v>pilon de poulet</v>
      </c>
      <c r="G660">
        <f>(H660*H656)+(I660*I656)+(J660*J656)+(K660*K656)+(L660*L656)</f>
        <v>850</v>
      </c>
      <c r="H660" s="2">
        <v>1</v>
      </c>
      <c r="I660" s="2">
        <v>0</v>
      </c>
      <c r="J660" s="2">
        <v>0</v>
      </c>
      <c r="K660" s="2">
        <v>2</v>
      </c>
      <c r="L660" s="2">
        <v>0</v>
      </c>
    </row>
    <row r="661">
      <c r="D661" s="50" t="str">
        <v>merguez</v>
      </c>
      <c r="G661">
        <f>(H661*H656)+(I661*I656)+(J661*J656)+(K661*K656)+(L661*L656)</f>
        <v>1895</v>
      </c>
      <c r="H661" s="21">
        <v>0.5</v>
      </c>
      <c r="I661" s="2">
        <v>1</v>
      </c>
      <c r="J661" s="2">
        <v>1</v>
      </c>
      <c r="K661" s="2">
        <v>1</v>
      </c>
      <c r="L661" s="2">
        <v>1</v>
      </c>
    </row>
    <row r="662">
      <c r="D662" s="50" t="str">
        <v>Agneau en morceaux</v>
      </c>
      <c r="G662">
        <f>(H662*H656)+(I662*I656)+(J662*J656)+(K662*K656)+(L662*L656)</f>
        <v>1190</v>
      </c>
      <c r="H662" s="2">
        <v>0</v>
      </c>
      <c r="I662" s="2">
        <v>0</v>
      </c>
      <c r="J662" s="2">
        <v>2</v>
      </c>
      <c r="K662" s="2">
        <v>2</v>
      </c>
      <c r="L662" s="2">
        <v>1</v>
      </c>
    </row>
    <row r="663">
      <c r="D663" s="50" t="str">
        <v>Agneau boulettes</v>
      </c>
      <c r="G663">
        <f>(H663*H656)+(I663*I656)+(J663*J656)+(K663*K656)+(L663*L656)</f>
        <v>2540</v>
      </c>
      <c r="H663" s="2">
        <v>1</v>
      </c>
      <c r="I663" s="2">
        <v>2</v>
      </c>
      <c r="J663" s="2">
        <v>0</v>
      </c>
      <c r="K663" s="2">
        <v>1</v>
      </c>
      <c r="L663" s="2">
        <v>0</v>
      </c>
    </row>
    <row r="664" ht="15.75" customHeight="1">
      <c r="H664" s="9" t="str">
        <v>Mater</v>
      </c>
      <c r="I664" s="15" t="str">
        <v>Prim</v>
      </c>
      <c r="J664" s="15" t="str">
        <v>Adultes</v>
      </c>
      <c r="K664" s="15" t="str">
        <v>Adultes +</v>
      </c>
      <c r="L664" s="24" t="str">
        <v>Ainés</v>
      </c>
    </row>
    <row r="665" ht="15.75" customHeight="1">
      <c r="G665" t="str">
        <v>Total Mx par convive</v>
      </c>
      <c r="H665" s="21">
        <f>SUM(H659:H664)</f>
        <v>2.5</v>
      </c>
      <c r="I665" s="21">
        <f>SUM(I659:I664)</f>
        <v>4</v>
      </c>
      <c r="J665" s="21">
        <f>SUM(J659:J664)</f>
        <v>4</v>
      </c>
      <c r="K665" s="21">
        <f>SUM(K659:K664)</f>
        <v>6</v>
      </c>
      <c r="L665" s="21">
        <f>SUM(L659:L664)</f>
        <v>3</v>
      </c>
    </row>
    <row r="666"/>
    <row r="667" ht="15.75" customHeight="1">
      <c r="C667">
        <v>3</v>
      </c>
      <c r="D667" s="50" t="str">
        <v>légumes couscous cuits</v>
      </c>
      <c r="G667" s="61">
        <f>(H667*H656)+(I667*I656)+(J667*J656)+(K667*K656)+(L667*L656)</f>
        <v>208.60000000000002</v>
      </c>
      <c r="H667" s="15">
        <v>0.06</v>
      </c>
      <c r="I667" s="15">
        <v>0.08</v>
      </c>
      <c r="J667" s="15">
        <v>0.15</v>
      </c>
      <c r="K667" s="15">
        <v>0.2</v>
      </c>
      <c r="L667" s="15">
        <v>0.1</v>
      </c>
    </row>
    <row r="668"/>
    <row r="669" ht="15.75" customHeight="1">
      <c r="C669">
        <v>4</v>
      </c>
      <c r="D669" s="50" t="str">
        <v>Semoule cuite</v>
      </c>
      <c r="G669" s="61">
        <f>(H669*H656)+(I669*I656)+(J669*J656)+(K669*K656)+(L669*L656)</f>
        <v>213.5</v>
      </c>
      <c r="H669" s="15">
        <v>0.06</v>
      </c>
      <c r="I669" s="15">
        <v>0.1</v>
      </c>
      <c r="J669" s="15">
        <v>0.12</v>
      </c>
      <c r="K669" s="15">
        <v>0.15</v>
      </c>
      <c r="L669" s="15">
        <v>0.12</v>
      </c>
    </row>
    <row r="670"/>
    <row r="671" ht="15.75" customHeight="1">
      <c r="C671">
        <v>5</v>
      </c>
      <c r="D671" s="50" t="str">
        <v>Bouillon</v>
      </c>
      <c r="G671" s="61">
        <f>(H671*H656)+(I671*I656)+(J671*J656)+(K671*K656)+(L671*L656)</f>
        <v>237.5</v>
      </c>
      <c r="H671" s="15">
        <v>0.06</v>
      </c>
      <c r="I671" s="15">
        <v>0.1</v>
      </c>
      <c r="J671" s="15">
        <v>0.15</v>
      </c>
      <c r="K671" s="15">
        <v>0.2</v>
      </c>
      <c r="L671" s="15">
        <v>0.15</v>
      </c>
    </row>
    <row r="672" ht="15.75" customHeight="1"/>
    <row r="673"/>
    <row r="674"/>
    <row r="675" ht="15.75" customHeight="1"/>
    <row r="676" ht="18" customHeight="1">
      <c r="C676" t="str">
        <v>Comment respecter un grammage à servir Exemple N° 1</v>
      </c>
    </row>
    <row r="677">
      <c r="C677" t="str">
        <v>Police de couleur pour saisir vos valeurs    Noir ou gris = formules</v>
      </c>
    </row>
    <row r="678">
      <c r="C678" t="str">
        <v>Les quantités consommées par les enfants dépendent :de l'âge, de la saison, du goût, de l'influence des camarades,de l'activité phisique et/ou du grignotage en récréation sans parler du verre de lait (long à digérer) servi parfois trop près de l'heure du repas</v>
      </c>
    </row>
    <row r="679"/>
    <row r="680"/>
    <row r="681"/>
    <row r="682">
      <c r="C682" t="str">
        <v>Au repas si l'enfant mange beaucoup de pain avec ou en remplacement du plat proposé; les quantités ingérées seront d'autant diminuées. Pour limiter le "gaspillage" et satisfaire les "gourmants"; vous pouvez avoir recours à cet exemple de service.</v>
      </c>
    </row>
    <row r="683"/>
    <row r="684"/>
    <row r="685"/>
    <row r="686">
      <c r="C686" s="50" t="str">
        <v>POSSON PANÉ</v>
      </c>
      <c r="G686" s="50" t="str">
        <v xml:space="preserve">Poids unitaire du produit </v>
      </c>
      <c r="I686" s="15">
        <v>0.09</v>
      </c>
      <c r="J686" s="50" t="str">
        <v>Grammages à servir</v>
      </c>
      <c r="L686" s="15">
        <v>0.12</v>
      </c>
    </row>
    <row r="687"/>
    <row r="688" ht="18" customHeight="1"/>
    <row r="689">
      <c r="C689" t="str">
        <f>IF(E689="","produit à servir","produits entiers à couper en ")</f>
        <v xml:space="preserve">produits entiers à couper en </v>
      </c>
      <c r="E689" s="9">
        <f>IF(K696=1,"",K696)</f>
        <v>1.5</v>
      </c>
      <c r="F689">
        <f>LARGE(F697:F701,1)</f>
        <v>3</v>
      </c>
      <c r="G689" t="str">
        <v>parts</v>
      </c>
      <c r="H689" t="str">
        <v>pour</v>
      </c>
      <c r="I689">
        <f>LARGE(G697:G701,1)</f>
        <v>2</v>
      </c>
      <c r="J689" t="str">
        <v>enfants</v>
      </c>
    </row>
    <row r="690"/>
    <row r="691" ht="15.75" customHeight="1"/>
    <row r="692">
      <c r="C692" t="str">
        <f>IF(D692="","MOINS","Servir ")</f>
        <v xml:space="preserve">Servir </v>
      </c>
      <c r="D692" s="2">
        <f>IF(F689-1=0,"",F689-1)</f>
        <v>2</v>
      </c>
      <c r="E692" t="str">
        <f>IF(D692="","",IF(G692=1,"produits entiers de","produits coupés en "))</f>
        <v>produits entiers de</v>
      </c>
      <c r="G692" s="2">
        <f>IF(D692="","",I689/D692)</f>
        <v>1</v>
      </c>
      <c r="H692" t="str">
        <f>IF(D692="","","parts")</f>
        <v>parts</v>
      </c>
      <c r="I692" t="str">
        <f>IF(D692="","","grammage unitaire")</f>
        <v>grammage unitaire</v>
      </c>
      <c r="K692" s="15">
        <f>IF(D692="","",I686/G692)</f>
        <v>0.09</v>
      </c>
    </row>
    <row r="693"/>
    <row r="694">
      <c r="C694" t="str">
        <f>IF(D692="","","plus")</f>
        <v>plus</v>
      </c>
      <c r="D694" s="2">
        <f>IF(D692="","",F689-D692)</f>
        <v>1</v>
      </c>
      <c r="E694" t="str">
        <f>IF(D694="","","produit coupé en ")</f>
        <v xml:space="preserve">produit coupé en </v>
      </c>
      <c r="G694" s="2">
        <f>IF(E694="","",I689)</f>
        <v>2</v>
      </c>
      <c r="H694" t="str">
        <f>IF(E694="","","parts")</f>
        <v>parts</v>
      </c>
      <c r="J694" t="str">
        <f>IF(D694="","moins"," de")</f>
        <v xml:space="preserve"> de</v>
      </c>
      <c r="K694" s="15">
        <f>IF(E694="",I686-L686,I686/G694)</f>
        <v>0.045</v>
      </c>
    </row>
    <row r="695"/>
    <row r="696" ht="22.5" customHeight="1">
      <c r="C696" s="50" t="str">
        <v>Poids  produit à servir</v>
      </c>
      <c r="D696" s="50" t="str">
        <v>Poids  produit envoyé</v>
      </c>
      <c r="E696" s="50" t="str">
        <v>Écart de poids</v>
      </c>
      <c r="F696" s="2" t="str">
        <v>Meilleur rapport</v>
      </c>
      <c r="H696" t="str">
        <v>produits entiers</v>
      </c>
      <c r="I696" t="str">
        <v>pour</v>
      </c>
      <c r="K696">
        <f>LARGE(L697:L701,1)</f>
        <v>1.5</v>
      </c>
      <c r="L696" s="15">
        <f>SMALL(E697:E701,COUNTIF(E697:E701,0)+1)</f>
        <v>0.030000000000000027</v>
      </c>
    </row>
    <row r="697">
      <c r="C697" s="15">
        <f>L686*I697</f>
        <v>0</v>
      </c>
      <c r="D697" s="15">
        <f>I686*H697</f>
        <v>0.09</v>
      </c>
      <c r="E697" s="15">
        <f>D697-C697</f>
        <v>0.09</v>
      </c>
      <c r="F697" s="2">
        <f>IF(E697=L696,H697,0)</f>
        <v>0</v>
      </c>
      <c r="G697" s="2">
        <f>IF(F697&gt;0,I697,0)</f>
        <v>0</v>
      </c>
      <c r="H697">
        <v>1</v>
      </c>
      <c r="I697" s="9">
        <f>INT(J697)</f>
        <v>0</v>
      </c>
      <c r="J697" s="9">
        <f>D697/L686</f>
        <v>0.75</v>
      </c>
      <c r="K697">
        <f>IF(F697=0,0,F697/G697)</f>
        <v>0</v>
      </c>
      <c r="L697">
        <f>ROUNDDOWN(K697,1)</f>
        <v>0</v>
      </c>
    </row>
    <row r="698">
      <c r="C698" s="15">
        <f>L686*I698</f>
        <v>0.12</v>
      </c>
      <c r="D698" s="15">
        <f>I686*H698</f>
        <v>0.18</v>
      </c>
      <c r="E698" s="15">
        <f>D698-C698</f>
        <v>0.06</v>
      </c>
      <c r="F698" s="2">
        <f>IF(E698=L696,H698,0)</f>
        <v>0</v>
      </c>
      <c r="G698" s="2">
        <f>IF(F698&gt;0,I698,0)</f>
        <v>0</v>
      </c>
      <c r="H698">
        <v>2</v>
      </c>
      <c r="I698" s="9">
        <f>INT(J698)</f>
        <v>1</v>
      </c>
      <c r="J698" s="9">
        <f>D698/L686</f>
        <v>1.5</v>
      </c>
      <c r="K698">
        <f>IF(F698=0,0,F698/G698)</f>
        <v>0</v>
      </c>
      <c r="L698">
        <f>ROUNDDOWN(K698,1)</f>
        <v>0</v>
      </c>
    </row>
    <row r="699">
      <c r="C699" s="15">
        <f>L686*I699</f>
        <v>0.24</v>
      </c>
      <c r="D699" s="15">
        <f>I686*H699</f>
        <v>0.27</v>
      </c>
      <c r="E699" s="15">
        <f>D699-C699</f>
        <v>0.030000000000000027</v>
      </c>
      <c r="F699" s="2">
        <f>IF(E699=L696,H699,0)</f>
        <v>3</v>
      </c>
      <c r="G699" s="2">
        <f>IF(F699&gt;0,I699,0)</f>
        <v>2</v>
      </c>
      <c r="H699">
        <v>3</v>
      </c>
      <c r="I699" s="9">
        <f>INT(J699)</f>
        <v>2</v>
      </c>
      <c r="J699" s="9">
        <f>D699/L686</f>
        <v>2.2500000000000004</v>
      </c>
      <c r="K699">
        <f>IF(F699=0,0,F699/G699)</f>
        <v>1.5</v>
      </c>
      <c r="L699">
        <f>ROUNDDOWN(K699,1)</f>
        <v>1.5</v>
      </c>
    </row>
    <row r="700">
      <c r="C700" s="15">
        <f>L686*I700</f>
        <v>0.36</v>
      </c>
      <c r="D700" s="15">
        <f>I686*H700</f>
        <v>0.36</v>
      </c>
      <c r="E700" s="15">
        <f>D700-C700</f>
        <v>0</v>
      </c>
      <c r="F700" s="2">
        <f>IF(E700=L696,H700,0)</f>
        <v>0</v>
      </c>
      <c r="G700" s="2">
        <f>IF(F700&gt;0,I700,0)</f>
        <v>0</v>
      </c>
      <c r="H700">
        <v>4</v>
      </c>
      <c r="I700" s="9">
        <f>INT(J700)</f>
        <v>3</v>
      </c>
      <c r="J700" s="9">
        <f>D700/L686</f>
        <v>3</v>
      </c>
      <c r="K700">
        <f>IF(F700=0,0,F700/G700)</f>
        <v>0</v>
      </c>
      <c r="L700">
        <f>ROUNDDOWN(K700,1)</f>
        <v>0</v>
      </c>
    </row>
    <row r="701" ht="15.75" customHeight="1">
      <c r="C701" s="15">
        <f>L686*I701</f>
        <v>0.36</v>
      </c>
      <c r="D701" s="15">
        <f>I686*H701</f>
        <v>0.44999999999999996</v>
      </c>
      <c r="E701" s="15">
        <f>D701-C701</f>
        <v>0.08999999999999997</v>
      </c>
      <c r="F701" s="2">
        <f>IF(E701=L696,H701,0)</f>
        <v>0</v>
      </c>
      <c r="G701" s="2">
        <f>IF(F701&gt;0,I701,0)</f>
        <v>0</v>
      </c>
      <c r="H701">
        <v>5</v>
      </c>
      <c r="I701" s="9">
        <f>INT(J701)</f>
        <v>3</v>
      </c>
      <c r="J701" s="9">
        <f>D701/L686</f>
        <v>3.7499999999999996</v>
      </c>
      <c r="K701">
        <f>IF(F701=0,0,F701/G701)</f>
        <v>0</v>
      </c>
      <c r="L701">
        <f>ROUNDDOWN(K701,1)</f>
        <v>0</v>
      </c>
    </row>
    <row r="702"/>
    <row r="703"/>
    <row r="704" ht="18" customHeight="1">
      <c r="C704" t="str">
        <v>Tableaux pour service ou cuisson</v>
      </c>
    </row>
    <row r="705" ht="15.75" customHeight="1">
      <c r="C705" t="str">
        <v>1 = saisissez le poids dans un contenant (une louche une barquette etc,,)</v>
      </c>
    </row>
    <row r="706" ht="15.75" customHeight="1">
      <c r="E706" t="str">
        <v>2 =  saisissez le poids de la portion à servir par convive</v>
      </c>
    </row>
    <row r="707">
      <c r="C707" t="str">
        <v>Police de couleur pour saisir vos valeurs    Noir = formules</v>
      </c>
    </row>
    <row r="708">
      <c r="C708" t="str">
        <v xml:space="preserve"> Poids dans 1 contenant</v>
      </c>
      <c r="E708" t="str">
        <v>Poids d' une Portion</v>
      </c>
    </row>
    <row r="709"/>
    <row r="710">
      <c r="C710" s="3">
        <v>10</v>
      </c>
      <c r="E710" s="3">
        <v>0.1</v>
      </c>
      <c r="K710" t="str">
        <v xml:space="preserve">1 louche ou 1 contenant pour </v>
      </c>
      <c r="L710" s="21">
        <f>C710/E710</f>
        <v>100</v>
      </c>
    </row>
    <row r="711">
      <c r="C711" s="3">
        <v>1</v>
      </c>
      <c r="E711" s="3">
        <v>0.07</v>
      </c>
      <c r="K711" t="str">
        <v xml:space="preserve">1 louche ou 1 contenant pour </v>
      </c>
      <c r="L711" s="21">
        <f>C711/E711</f>
        <v>14.285714285714285</v>
      </c>
    </row>
    <row r="712"/>
    <row r="713" ht="15.75" customHeight="1">
      <c r="C713" t="str">
        <v>1 = saisissez le poids dans un contenant (une louche une barquette etc,,)</v>
      </c>
    </row>
    <row r="714" ht="15.75" customHeight="1">
      <c r="E714" t="str">
        <v>2 =  saisissez le nombre de portions à servir</v>
      </c>
    </row>
    <row r="715">
      <c r="C715" t="str">
        <v xml:space="preserve"> Poids dans 1 contenant</v>
      </c>
      <c r="E715" t="str">
        <v>Nb de Portions à servir</v>
      </c>
      <c r="G715" t="str">
        <v>Exemples</v>
      </c>
      <c r="M715" t="str">
        <v>Poids de la portion</v>
      </c>
    </row>
    <row r="716"/>
    <row r="717">
      <c r="C717" s="3">
        <v>0.9</v>
      </c>
      <c r="E717">
        <v>7</v>
      </c>
      <c r="G717" t="str">
        <v xml:space="preserve">1 melon de </v>
      </c>
      <c r="J717" s="3">
        <f>C717</f>
        <v>0.9</v>
      </c>
      <c r="K717" t="str">
        <v>pour</v>
      </c>
      <c r="L717">
        <f>E717</f>
        <v>7</v>
      </c>
      <c r="M717" s="1">
        <f>C717/E717</f>
        <v>0.1285714285714286</v>
      </c>
    </row>
    <row r="718">
      <c r="C718" s="3">
        <v>3.5</v>
      </c>
      <c r="E718">
        <v>20</v>
      </c>
      <c r="G718" t="str">
        <v xml:space="preserve">1 plaque hachis parmentier </v>
      </c>
      <c r="J718" s="3">
        <f>C718</f>
        <v>3.5</v>
      </c>
      <c r="K718" t="str">
        <v>pour</v>
      </c>
      <c r="L718">
        <f>E718</f>
        <v>20</v>
      </c>
      <c r="M718" s="1">
        <f>C718/E718</f>
        <v>0.175</v>
      </c>
    </row>
    <row r="719"/>
    <row r="720"/>
    <row r="721" ht="15.75" customHeight="1"/>
    <row r="722">
      <c r="C722" t="str">
        <v>Total Mx dans 1 contenant</v>
      </c>
      <c r="E722" t="str">
        <v>Portion Nb de Mx par portion</v>
      </c>
      <c r="G722" t="str">
        <v>Nb portions</v>
      </c>
      <c r="H722" t="str">
        <v>Police de couleur pour saisir vos valeurs    Noir = formules</v>
      </c>
    </row>
    <row r="723"/>
    <row r="724">
      <c r="C724" s="62">
        <v>32</v>
      </c>
      <c r="E724" s="63">
        <v>1.45</v>
      </c>
      <c r="G724" s="9">
        <f>C724/E724</f>
        <v>22.06896551724138</v>
      </c>
      <c r="H724" t="str">
        <v>QUOI ?</v>
      </c>
    </row>
    <row r="725"/>
    <row r="726" ht="15.75" customHeight="1">
      <c r="C726" s="62" t="str">
        <v>EXEMPLES</v>
      </c>
    </row>
    <row r="727" ht="15.75" customHeight="1">
      <c r="C727" s="62">
        <v>32</v>
      </c>
      <c r="E727" s="63">
        <v>1.2</v>
      </c>
      <c r="G727" s="9">
        <f>C727/E727</f>
        <v>26.666666666666668</v>
      </c>
      <c r="H727" t="str">
        <v>32 tranches par plaque ( 1 plaque pour 26 maternelles)</v>
      </c>
    </row>
    <row r="728" ht="15.75" customHeight="1">
      <c r="C728" s="62">
        <v>12</v>
      </c>
      <c r="E728" s="63">
        <v>1</v>
      </c>
      <c r="G728" s="9">
        <f>C728/E728</f>
        <v>12</v>
      </c>
      <c r="H728" t="str">
        <v>table de 12</v>
      </c>
    </row>
    <row r="729" ht="15.75" customHeight="1">
      <c r="C729" s="62">
        <v>32</v>
      </c>
      <c r="E729" s="63">
        <v>2</v>
      </c>
      <c r="G729" s="9">
        <f>C729/E729</f>
        <v>16</v>
      </c>
      <c r="H729" t="str">
        <v>32 tranches par plaque ( 1 plaque pour 16 adultes)</v>
      </c>
    </row>
    <row r="730" ht="15.75" customHeight="1">
      <c r="C730" s="62">
        <v>32</v>
      </c>
      <c r="E730" s="63">
        <v>1.2</v>
      </c>
      <c r="G730" s="9">
        <f>C730/E730</f>
        <v>26.666666666666668</v>
      </c>
      <c r="H730" t="str">
        <v>32 tranches par plaque ( 1 plaque pour 16 adultes)</v>
      </c>
    </row>
    <row r="731" ht="15.75" customHeight="1">
      <c r="C731" s="62">
        <v>33</v>
      </c>
      <c r="E731" s="63">
        <v>1.3</v>
      </c>
      <c r="G731" s="9">
        <f>C731/E731</f>
        <v>25.384615384615383</v>
      </c>
      <c r="H731" t="str">
        <v>1 plaque pour 25 ( 1 tranche par maternelle plus RAB )</v>
      </c>
    </row>
    <row r="732" ht="15.75" customHeight="1">
      <c r="C732" s="62">
        <v>33</v>
      </c>
      <c r="E732" s="63">
        <v>1.5</v>
      </c>
      <c r="G732" s="9">
        <f>C732/E732</f>
        <v>22</v>
      </c>
      <c r="H732" t="str">
        <v>33 tranches par plaque ( 1.5 tranches par primaire)</v>
      </c>
    </row>
    <row r="733" ht="15.75" customHeight="1">
      <c r="C733" s="62">
        <v>30</v>
      </c>
      <c r="E733" s="63">
        <v>1.2</v>
      </c>
      <c r="G733" s="9">
        <f>C733/E733</f>
        <v>25</v>
      </c>
      <c r="H733" t="str">
        <v>1 plaque pour 25 ( 1 morceau par maternelle plus RAB )</v>
      </c>
    </row>
    <row r="734" ht="15.75" customHeight="1">
      <c r="C734" s="62">
        <v>33</v>
      </c>
      <c r="E734" s="63">
        <v>1.6</v>
      </c>
      <c r="G734" s="9">
        <f>C734/E734</f>
        <v>20.625</v>
      </c>
      <c r="H734" t="str">
        <v>1 plaque pour 20 ( 1 morceau par primaire plus RAB )</v>
      </c>
    </row>
    <row r="735" ht="15.75" customHeight="1">
      <c r="C735" s="62">
        <v>33</v>
      </c>
      <c r="E735" s="63">
        <v>2</v>
      </c>
      <c r="G735" s="9">
        <f>C735/E735</f>
        <v>16.5</v>
      </c>
      <c r="H735" t="str">
        <v>1 plaque pour 16 ( 1 morceau par adulte plus RAB )</v>
      </c>
    </row>
    <row r="736" ht="15.75" customHeight="1">
      <c r="C736" s="62">
        <v>48</v>
      </c>
      <c r="E736" s="63">
        <v>6</v>
      </c>
      <c r="G736" s="9">
        <f>C736/E736</f>
        <v>8</v>
      </c>
      <c r="H736" t="str">
        <v>1 plaque pour 8 ( 6 morceau par adulte + )</v>
      </c>
    </row>
    <row r="737" ht="15.75" customHeight="1">
      <c r="C737" s="62">
        <v>1</v>
      </c>
      <c r="E737" s="63">
        <v>0.25</v>
      </c>
      <c r="G737" s="9">
        <f>C737/E737</f>
        <v>4</v>
      </c>
      <c r="H737" t="str">
        <v>1 CITRON POUR 4</v>
      </c>
    </row>
    <row r="738" ht="15.75" customHeight="1">
      <c r="C738" s="62">
        <v>25</v>
      </c>
      <c r="E738" s="63">
        <v>1</v>
      </c>
      <c r="G738" s="9">
        <f>C738/E738</f>
        <v>25</v>
      </c>
      <c r="H738" t="str">
        <v>1 Boite de compote pour 25</v>
      </c>
    </row>
    <row r="739" ht="15.75" customHeight="1"/>
    <row r="740" ht="15.75" customHeight="1">
      <c r="C740" s="62" t="str">
        <v>Le contenant peut être une louche pour le service un gastro pour la cuisson  etc…</v>
      </c>
    </row>
    <row r="741">
      <c r="C741" s="62" t="str">
        <v>Les Mx cela peut s'appliquer à des morceaux de bourguignon mais aussi des tomates farcies ou des oreillons de pêches au sirop pour le dessert etc..</v>
      </c>
    </row>
    <row r="742"/>
    <row r="743" ht="15.75" customHeight="1"/>
    <row r="744"/>
    <row r="745"/>
    <row r="746"/>
    <row r="747" ht="20.25" customHeight="1">
      <c r="B747" t="str">
        <v>Combien faut-il commander pour des effectifs et des grammages différents</v>
      </c>
    </row>
    <row r="748"/>
    <row r="749" ht="18" customHeight="1">
      <c r="B749" t="str">
        <v>Petit utilitaire d'Aide à la décision</v>
      </c>
    </row>
    <row r="750" ht="18" customHeight="1"/>
    <row r="751" ht="15.75" customHeight="1">
      <c r="E751" t="str">
        <v xml:space="preserve">Saisissez vos effectifs </v>
      </c>
      <c r="F751">
        <v>250</v>
      </c>
      <c r="G751">
        <v>620</v>
      </c>
      <c r="H751">
        <v>37</v>
      </c>
      <c r="I751">
        <v>14</v>
      </c>
      <c r="J751">
        <f>SUM(F751:I751)</f>
        <v>921</v>
      </c>
      <c r="K751" s="9" t="str">
        <v>couverts</v>
      </c>
    </row>
    <row r="752" ht="15.75" customHeight="1">
      <c r="E752" t="str">
        <v xml:space="preserve"> et vos grammages nets à servir</v>
      </c>
      <c r="F752" s="1">
        <v>0.045</v>
      </c>
      <c r="G752" s="1">
        <v>0.07</v>
      </c>
      <c r="H752" s="1">
        <v>0.11</v>
      </c>
      <c r="I752" s="1">
        <v>0.13</v>
      </c>
      <c r="K752" t="str">
        <v>% de perte</v>
      </c>
      <c r="L752" s="24">
        <v>25</v>
      </c>
      <c r="M752" t="str">
        <v>@</v>
      </c>
    </row>
    <row r="753" ht="15.75" customHeight="1">
      <c r="E753" t="str">
        <v>Familles de convives</v>
      </c>
      <c r="F753" t="str">
        <v>Mater</v>
      </c>
      <c r="G753" t="str">
        <v>Prim</v>
      </c>
      <c r="H753" t="str">
        <v>Adultes</v>
      </c>
      <c r="I753" t="str">
        <v>Adultes +</v>
      </c>
      <c r="J753" t="str">
        <v>Quantités à Prévoir</v>
      </c>
    </row>
    <row r="754">
      <c r="E754" t="str">
        <v>Net à servir :</v>
      </c>
      <c r="F754" s="1">
        <f>F752*F751</f>
        <v>11.25</v>
      </c>
      <c r="G754" s="1">
        <f>G752*G751</f>
        <v>43.400000000000006</v>
      </c>
      <c r="H754" s="1">
        <f>H752*H751</f>
        <v>4.07</v>
      </c>
      <c r="I754" s="1">
        <f>I752*I751</f>
        <v>1.82</v>
      </c>
      <c r="J754" s="14">
        <f>SUM(F754:I754)</f>
        <v>60.540000000000006</v>
      </c>
      <c r="L754" t="str">
        <v>Net</v>
      </c>
    </row>
    <row r="755" ht="18" customHeight="1">
      <c r="E755" t="str">
        <v>Brut à Commander</v>
      </c>
      <c r="F755" s="1">
        <f>F754/(100-L752)*100</f>
        <v>15</v>
      </c>
      <c r="G755" s="1">
        <f>G754/(100-L752)*100</f>
        <v>57.866666666666674</v>
      </c>
      <c r="H755" s="1">
        <f>H754/(100-L752)*100</f>
        <v>5.426666666666667</v>
      </c>
      <c r="I755" s="1">
        <f>I754/(100-L752)*100</f>
        <v>2.4266666666666667</v>
      </c>
      <c r="J755" s="14">
        <f>SUM(F755:I755)</f>
        <v>80.72</v>
      </c>
      <c r="L755" t="str">
        <v>Brut</v>
      </c>
    </row>
    <row r="756">
      <c r="J756" s="14">
        <f>J755-J754</f>
        <v>20.179999999999993</v>
      </c>
      <c r="L756" t="str">
        <v>poids de perte</v>
      </c>
    </row>
    <row r="757">
      <c r="J757" s="55">
        <f>(J756/J751)*1000</f>
        <v>21.91096634093376</v>
      </c>
      <c r="L757" t="str">
        <v>en moyenne par convive</v>
      </c>
    </row>
    <row r="758">
      <c r="C758" t="str">
        <v>@</v>
      </c>
      <c r="D758" t="str">
        <v>Facultatif Mais si vous saisissez un % la question à vous poser c'est : le produit brut ou cru perd comblien au parage ou en cuisson</v>
      </c>
    </row>
    <row r="759">
      <c r="D759" t="str">
        <v>Vous obtiendrez le poids brut à commander</v>
      </c>
    </row>
    <row r="760"/>
    <row r="761"/>
    <row r="762" ht="15.75" customHeight="1"/>
    <row r="763">
      <c r="A763" t="str">
        <v>ICI</v>
      </c>
      <c r="B763" t="str">
        <v>QUANTITÉS A SERVIR OU A COMMANDER</v>
      </c>
      <c r="N763">
        <v>1</v>
      </c>
    </row>
    <row r="764"/>
    <row r="765" ht="20.25" customHeight="1">
      <c r="B765" t="str">
        <v>DESCRIPTIF</v>
      </c>
    </row>
    <row r="766">
      <c r="B766" t="str">
        <v xml:space="preserve"> Saisissez vos effectifs Saisissez vos quantités pour vos familles de convives et vous obtiendrez le net à servir. Avez-vous un pourcentage de perte (à l'épluchage -au parage en cuisson ou autre)…saisissez le et vous obtiendrez les quantités brutes à commander</v>
      </c>
    </row>
    <row r="767"/>
    <row r="768"/>
    <row r="769"/>
    <row r="770"/>
    <row r="771">
      <c r="L771" t="str">
        <v>❶</v>
      </c>
    </row>
    <row r="772" ht="15.75" customHeight="1">
      <c r="K772" t="str">
        <v>Que traitez vous : des Kg des litres des pièces des portions …des poires etc…</v>
      </c>
      <c r="L772" t="str">
        <v>pommes</v>
      </c>
    </row>
    <row r="773"/>
    <row r="774" ht="18" customHeight="1">
      <c r="F774" t="str">
        <v>Famille de convives</v>
      </c>
      <c r="G774" t="str">
        <v>Mater</v>
      </c>
      <c r="H774" t="str">
        <v>Prim</v>
      </c>
      <c r="I774" t="str">
        <v>Adultes</v>
      </c>
      <c r="J774" t="str">
        <v>Adultes +</v>
      </c>
      <c r="K774" t="str">
        <v>Seniors</v>
      </c>
    </row>
    <row r="775" ht="18.75" customHeight="1">
      <c r="F775" t="str">
        <v xml:space="preserve">Saisissez vos effectifs </v>
      </c>
      <c r="G775">
        <v>50</v>
      </c>
      <c r="H775">
        <v>500</v>
      </c>
      <c r="I775">
        <v>150</v>
      </c>
      <c r="J775">
        <v>13</v>
      </c>
      <c r="K775">
        <v>13</v>
      </c>
      <c r="L775">
        <f>SUM(G775:K775)</f>
        <v>726</v>
      </c>
      <c r="M775" t="str">
        <v>couverts</v>
      </c>
    </row>
    <row r="776" ht="18.75" customHeight="1">
      <c r="F776" t="str">
        <v>Saisissez vos quantités nets à servir</v>
      </c>
      <c r="G776" s="1">
        <v>0.5</v>
      </c>
      <c r="H776" s="1">
        <v>1</v>
      </c>
      <c r="I776" s="1">
        <v>1</v>
      </c>
      <c r="J776" s="1">
        <v>2</v>
      </c>
      <c r="K776" s="1">
        <v>1</v>
      </c>
      <c r="L776" s="1">
        <f>SUM(G776:K776)/COUNTIF(G776:K776,"&gt;0")</f>
        <v>1.1</v>
      </c>
      <c r="M776" t="str">
        <v>de moyenne</v>
      </c>
    </row>
    <row r="777" ht="18" customHeight="1">
      <c r="F777" t="str">
        <v>Net à préparer :</v>
      </c>
      <c r="G777" s="9">
        <f>G776*G775</f>
        <v>25</v>
      </c>
      <c r="H777" s="9">
        <f>H776*H775</f>
        <v>500</v>
      </c>
      <c r="I777" s="9">
        <f>I776*I775</f>
        <v>150</v>
      </c>
      <c r="J777" s="9">
        <f>J776*J775</f>
        <v>26</v>
      </c>
      <c r="K777" s="9">
        <f>K776*K775</f>
        <v>13</v>
      </c>
      <c r="L777">
        <f>SUM(G777:K777)</f>
        <v>714</v>
      </c>
      <c r="M777" t="str">
        <f>L772</f>
        <v>pommes</v>
      </c>
    </row>
    <row r="778">
      <c r="G778" t="str">
        <f>L772</f>
        <v>pommes</v>
      </c>
      <c r="H778" t="str">
        <f>L772</f>
        <v>pommes</v>
      </c>
      <c r="I778" t="str">
        <f>L772</f>
        <v>pommes</v>
      </c>
      <c r="J778" t="str">
        <f>L772</f>
        <v>pommes</v>
      </c>
      <c r="K778" t="str">
        <f>L772</f>
        <v>pommes</v>
      </c>
    </row>
    <row r="779" ht="18" customHeight="1">
      <c r="C779" t="str">
        <v>% de perte</v>
      </c>
      <c r="D779" s="24">
        <v>10</v>
      </c>
      <c r="E779" t="str">
        <v>❷</v>
      </c>
    </row>
    <row r="780" ht="18" customHeight="1">
      <c r="F780" t="str">
        <v>Brut à Commander</v>
      </c>
      <c r="G780" s="21">
        <f>G777/(100-D779)*100</f>
        <v>27.77777777777778</v>
      </c>
      <c r="H780" s="21">
        <f>H777/(100-D779)*100</f>
        <v>555.5555555555555</v>
      </c>
      <c r="I780" s="21">
        <f>I777/(100-D779)*100</f>
        <v>166.66666666666669</v>
      </c>
      <c r="J780" s="21">
        <f>J777/(100-D779)*100</f>
        <v>28.888888888888886</v>
      </c>
      <c r="K780" s="21">
        <f>K777/(100-D779)*100</f>
        <v>14.444444444444443</v>
      </c>
      <c r="L780" s="21">
        <f>SUM(G780:K780)</f>
        <v>793.3333333333334</v>
      </c>
      <c r="M780" t="str">
        <f>L772</f>
        <v>pommes</v>
      </c>
    </row>
    <row r="781" ht="18" customHeight="1">
      <c r="G781" t="str">
        <f>L772</f>
        <v>pommes</v>
      </c>
      <c r="H781" t="str">
        <f>L772</f>
        <v>pommes</v>
      </c>
      <c r="I781" t="str">
        <f>L772</f>
        <v>pommes</v>
      </c>
      <c r="J781" t="str">
        <f>L772</f>
        <v>pommes</v>
      </c>
      <c r="K781" t="str">
        <f>L772</f>
        <v>pommes</v>
      </c>
    </row>
    <row r="782"/>
    <row r="783" ht="18.75" customHeight="1">
      <c r="B783" t="str">
        <v>❶</v>
      </c>
      <c r="C783" t="str">
        <v>Collez une des unités suivante ou saisissez un nom de produit</v>
      </c>
    </row>
    <row r="784" ht="18.75" customHeight="1">
      <c r="C784" t="str">
        <v>litres</v>
      </c>
      <c r="F784" t="str">
        <v>Kg</v>
      </c>
      <c r="I784" t="str">
        <v>Portions</v>
      </c>
      <c r="L784" t="str">
        <v>Pièce(s)</v>
      </c>
    </row>
    <row r="785" ht="18.75" customHeight="1">
      <c r="B785" t="str">
        <v>❷</v>
      </c>
      <c r="C785" s="44" t="str">
        <v>si vous n'avez pas de perte ne saisissez rien</v>
      </c>
    </row>
    <row r="786">
      <c r="B786" t="str">
        <v>Familles de convives :Mater = enfants Maternelles Prim = enfants de l'enseignement Primaire Adulte = sédentaire Adulte + = travailleur de force Seniors = nos Ainés je classe les Adolescennts en Adultes +</v>
      </c>
    </row>
    <row r="787"/>
    <row r="788">
      <c r="B788" s="3" t="str">
        <v>Adresse PC</v>
      </c>
      <c r="C788" s="3" t="str">
        <f>CELL("nomfichier")</f>
        <v>E:\Joël Leboucher\Documents\1.Modeles.de.fiches.2022\[OK.ff-1-A-collectivite.xlsx]Nota</v>
      </c>
    </row>
    <row r="789">
      <c r="B789" s="3" t="str">
        <v>Mise à jour</v>
      </c>
      <c r="C789" s="3" t="str">
        <v>du 03-01-2017 Annule et remplace les versions précédentes</v>
      </c>
    </row>
    <row r="790" ht="15.75" customHeight="1">
      <c r="B790" t="str">
        <v>Adaptation : Joël Leboucher..UPRT "Union des Personnels de la Restauration Territoriale"  membre du réseau RESTAU'CO</v>
      </c>
    </row>
    <row r="791" ht="39.75" customHeight="1"/>
    <row r="792">
      <c r="A792" t="str">
        <v>ICI</v>
      </c>
      <c r="B792" t="str">
        <v>COMBIEN POURRIEZ VOUS SERVIR AVEC</v>
      </c>
      <c r="N792">
        <v>2</v>
      </c>
    </row>
    <row r="793"/>
    <row r="794" ht="20.25" customHeight="1">
      <c r="B794" t="str">
        <v>DESCRIPTIF</v>
      </c>
    </row>
    <row r="795">
      <c r="B795" t="str">
        <v>Vous avez préparé ou il vous reste un poids X d'une préparation. Avec ce poids combien de convives ou combien de portions pourrez vous servir</v>
      </c>
    </row>
    <row r="796"/>
    <row r="797"/>
    <row r="798"/>
    <row r="799"/>
    <row r="800">
      <c r="L800" t="str">
        <v>❶</v>
      </c>
    </row>
    <row r="801" ht="18" customHeight="1">
      <c r="K801" t="str">
        <v xml:space="preserve">Poids de votre préparation </v>
      </c>
      <c r="L801" s="3">
        <v>2.4</v>
      </c>
    </row>
    <row r="802"/>
    <row r="803"/>
    <row r="804" ht="18" customHeight="1">
      <c r="F804" t="str">
        <v>Famille de convives</v>
      </c>
      <c r="G804" t="str">
        <v>Mater</v>
      </c>
      <c r="H804" t="str">
        <v>Prim</v>
      </c>
      <c r="I804" t="str">
        <v>Adultes</v>
      </c>
      <c r="J804" t="str">
        <v>Adultes +</v>
      </c>
      <c r="K804" t="str">
        <v>Seniors</v>
      </c>
    </row>
    <row r="805" ht="18" customHeight="1">
      <c r="F805" t="str">
        <v>Saisissez vos grammages nets à servir</v>
      </c>
      <c r="G805" s="3">
        <v>0.05</v>
      </c>
      <c r="H805" s="3">
        <v>0.08</v>
      </c>
      <c r="I805" s="3">
        <v>0.11</v>
      </c>
      <c r="J805" s="3">
        <v>0.125</v>
      </c>
      <c r="K805" s="3">
        <v>0.07</v>
      </c>
      <c r="L805" s="1">
        <f>SUM(G805:K805)/COUNTIF(G805:K805,"&gt;0")</f>
        <v>0.087</v>
      </c>
      <c r="M805" t="str">
        <v>de moyenne</v>
      </c>
    </row>
    <row r="806" ht="18.75" customHeight="1">
      <c r="F806" t="str">
        <v>Vous pourrIez servir</v>
      </c>
      <c r="G806" s="2">
        <f>L801/G805</f>
        <v>47.99999999999999</v>
      </c>
      <c r="H806" s="2">
        <f>L801/H805</f>
        <v>30</v>
      </c>
      <c r="I806" s="2">
        <f>L801/I805</f>
        <v>21.818181818181817</v>
      </c>
      <c r="J806" s="2">
        <f>L801/J805</f>
        <v>19.2</v>
      </c>
      <c r="K806" s="2">
        <f>L801/K805</f>
        <v>34.285714285714285</v>
      </c>
      <c r="L806" t="str">
        <v>Portions / pièces / parts</v>
      </c>
    </row>
    <row r="807" ht="18.75" customHeight="1">
      <c r="B807" t="str">
        <v>❶</v>
      </c>
      <c r="C807" t="str">
        <v>A vous de saisir un poids</v>
      </c>
    </row>
    <row r="808">
      <c r="B808" t="str">
        <v>BONUS</v>
      </c>
    </row>
    <row r="809" ht="15.75" customHeight="1">
      <c r="L809" t="str">
        <v>❷</v>
      </c>
    </row>
    <row r="810" ht="15.75" customHeight="1">
      <c r="K810" t="str">
        <v>Que traitez vous : des Kg des litres des pièces des portions …des poires etc…</v>
      </c>
      <c r="L810" t="str">
        <v>Kg</v>
      </c>
    </row>
    <row r="811" ht="18" customHeight="1"/>
    <row r="812" ht="18.75" customHeight="1">
      <c r="F812" t="str">
        <v xml:space="preserve">Saisissez vos effectifs </v>
      </c>
      <c r="G812">
        <v>50</v>
      </c>
      <c r="H812">
        <v>500</v>
      </c>
      <c r="I812">
        <v>150</v>
      </c>
      <c r="J812">
        <v>13</v>
      </c>
      <c r="K812">
        <v>13</v>
      </c>
      <c r="L812">
        <f>SUM(G812:K812)</f>
        <v>726</v>
      </c>
      <c r="M812" t="str">
        <v>couverts</v>
      </c>
    </row>
    <row r="813" ht="18.75" customHeight="1">
      <c r="F813" t="str">
        <v>Vous devriez préparer :</v>
      </c>
      <c r="G813" s="9">
        <f>G805*G812</f>
        <v>2.5</v>
      </c>
      <c r="H813" s="9">
        <f>H805*H812</f>
        <v>40</v>
      </c>
      <c r="I813" s="9">
        <f>I805*I812</f>
        <v>16.5</v>
      </c>
      <c r="J813" s="9">
        <f>J805*J812</f>
        <v>1.625</v>
      </c>
      <c r="K813" s="9">
        <f>K805*K812</f>
        <v>0.9100000000000001</v>
      </c>
      <c r="L813">
        <f>SUM(G813:K813)</f>
        <v>61.535</v>
      </c>
      <c r="M813" t="str">
        <f>L810</f>
        <v>Kg</v>
      </c>
    </row>
    <row r="814">
      <c r="G814" t="str">
        <f>L810</f>
        <v>Kg</v>
      </c>
      <c r="H814" t="str">
        <f>L810</f>
        <v>Kg</v>
      </c>
      <c r="I814" t="str">
        <f>L810</f>
        <v>Kg</v>
      </c>
      <c r="J814" t="str">
        <f>L810</f>
        <v>Kg</v>
      </c>
      <c r="K814" t="str">
        <f>L810</f>
        <v>Kg</v>
      </c>
    </row>
    <row r="815" ht="18" customHeight="1">
      <c r="C815" t="str">
        <v>% de perte</v>
      </c>
      <c r="D815" s="24">
        <v>50</v>
      </c>
      <c r="E815" t="str">
        <v>❸</v>
      </c>
    </row>
    <row r="816" ht="18" customHeight="1">
      <c r="F816" t="str">
        <v>Brut à Commander</v>
      </c>
      <c r="G816" s="21">
        <f>G813/(100-D815)*100</f>
        <v>5</v>
      </c>
      <c r="H816" s="21">
        <f>H813/(100-D815)*100</f>
        <v>80</v>
      </c>
      <c r="I816" s="21">
        <f>I813/(100-D815)*100</f>
        <v>33</v>
      </c>
      <c r="J816" s="21">
        <f>J813/(100-D815)*100</f>
        <v>3.25</v>
      </c>
      <c r="K816" s="21">
        <f>K813/(100-D815)*100</f>
        <v>1.8200000000000005</v>
      </c>
      <c r="L816">
        <f>SUM(G816:K816)</f>
        <v>123.07000000000001</v>
      </c>
      <c r="M816" t="str">
        <f>L810</f>
        <v>Kg</v>
      </c>
    </row>
    <row r="817" ht="18" customHeight="1">
      <c r="G817" t="str">
        <f>L810</f>
        <v>Kg</v>
      </c>
      <c r="H817" t="str">
        <f>L810</f>
        <v>Kg</v>
      </c>
      <c r="I817" t="str">
        <f>L810</f>
        <v>Kg</v>
      </c>
      <c r="J817" t="str">
        <f>L810</f>
        <v>Kg</v>
      </c>
      <c r="K817" t="str">
        <f>L810</f>
        <v>Kg</v>
      </c>
    </row>
    <row r="818" ht="15.75" customHeight="1">
      <c r="B818" t="str">
        <v>❸</v>
      </c>
      <c r="C818" s="44" t="str">
        <v>si vous n'avez pas de perte ne saisissez rien</v>
      </c>
    </row>
    <row r="819" ht="18.75" customHeight="1">
      <c r="B819" t="str">
        <v>❷</v>
      </c>
      <c r="C819" t="str">
        <v>Collez une des unités suivante ou saisissez un nom de produit</v>
      </c>
    </row>
    <row r="820" ht="18.75" customHeight="1">
      <c r="C820" t="str">
        <v>Kg</v>
      </c>
      <c r="F820" t="str">
        <v>Portions</v>
      </c>
      <c r="I820" t="str">
        <v>Pièce(s)</v>
      </c>
      <c r="L820" t="str">
        <v>litres</v>
      </c>
    </row>
    <row r="821" ht="18.75" customHeight="1"/>
    <row r="822">
      <c r="B822" t="str">
        <v>Familles de convives :Mater = enfants Maternelles Prim = enfants de l'enseignement Primaire Adulte = sédentaire Adulte + = travailleur de force Seniors = nos Ainés je classe les Adolescennts en Adultes +</v>
      </c>
    </row>
    <row r="823"/>
    <row r="824">
      <c r="B824" s="3" t="str">
        <v>Adresse PC</v>
      </c>
      <c r="C824" s="3" t="str">
        <f>CELL("nomfichier")</f>
        <v>E:\Joël Leboucher\Documents\1.Modeles.de.fiches.2022\[OK.ff-1-A-collectivite.xlsx]Nota</v>
      </c>
    </row>
    <row r="825">
      <c r="B825" s="3" t="str">
        <v>Mise à jour</v>
      </c>
      <c r="C825" s="3" t="str">
        <v>du 03-01-2017 Annule et remplace les versions précédentes</v>
      </c>
    </row>
    <row r="826" ht="15.75" customHeight="1">
      <c r="B826" t="str">
        <v>Adaptation : Joël Leboucher..UPRT "Union des Personnels de la Restauration Territoriale"  membre du réseau RESTAU'CO</v>
      </c>
    </row>
    <row r="827"/>
    <row r="828"/>
    <row r="829"/>
    <row r="830" ht="15" customHeight="1">
      <c r="A830" t="str">
        <v>RÉFLEXION SUR DES MODÈLE DE RÉPERTOIRES</v>
      </c>
    </row>
    <row r="831" ht="15.75" customHeight="1"/>
    <row r="832" ht="20.1" customHeight="1"/>
    <row r="833" ht="20.1" customHeight="1">
      <c r="E833" t="str">
        <v>Créer un ou plusieurs répertoires n'est pas tâche facile…à chacun de classer comme il le souhaite</v>
      </c>
    </row>
    <row r="834" ht="20.1" customHeight="1">
      <c r="F834" t="str">
        <v>par famille de produits</v>
      </c>
    </row>
    <row r="835" ht="20.1" customHeight="1">
      <c r="F835" t="str">
        <v>par technique</v>
      </c>
    </row>
    <row r="836" ht="20.1" customHeight="1">
      <c r="F836" t="str">
        <v xml:space="preserve">par ingrédients </v>
      </c>
    </row>
    <row r="837" ht="20.1" customHeight="1">
      <c r="F837" t="str">
        <v>etc...autant de possibilités que de façons de penser</v>
      </c>
    </row>
    <row r="838" ht="20.1" customHeight="1">
      <c r="E838" t="str">
        <v>vous pouvez utiliser un disque dur externe qui vous suivra partout</v>
      </c>
    </row>
    <row r="839" ht="20.1" customHeight="1"/>
    <row r="840" ht="20.1" customHeight="1"/>
    <row r="841" ht="20.1" customHeight="1"/>
    <row r="842" ht="20.1" customHeight="1"/>
    <row r="843" ht="20.1" customHeight="1">
      <c r="C843" t="str">
        <v>Répertoire Patisserie</v>
      </c>
      <c r="I843" t="str">
        <v>Répertoire "Postits" Alpha par type de fabrication si possible</v>
      </c>
    </row>
    <row r="844" ht="20.1" customHeight="1"/>
    <row r="845" ht="20.1" customHeight="1">
      <c r="D845" t="str">
        <v>Entremets</v>
      </c>
    </row>
    <row r="846" ht="20.1" customHeight="1">
      <c r="D846" t="str">
        <v>A</v>
      </c>
      <c r="H846" t="str">
        <v>C</v>
      </c>
    </row>
    <row r="847" ht="20.1" customHeight="1">
      <c r="D847" t="str">
        <v>B</v>
      </c>
      <c r="I847" t="str">
        <v>Cracker (Pâte à)</v>
      </c>
    </row>
    <row r="848" ht="20.1" customHeight="1">
      <c r="D848" t="str">
        <v>C</v>
      </c>
      <c r="I848" t="str">
        <v>Cracker (Poudre à)</v>
      </c>
    </row>
    <row r="849" ht="20.1" customHeight="1">
      <c r="D849" t="str">
        <v>D</v>
      </c>
      <c r="H849" t="str">
        <v>F</v>
      </c>
    </row>
    <row r="850" ht="20.1" customHeight="1">
      <c r="D850" t="str">
        <v>Etc…</v>
      </c>
      <c r="I850" t="str">
        <v>Fraises des bois dans leur jus</v>
      </c>
    </row>
    <row r="851" ht="20.1" customHeight="1">
      <c r="H851" t="str">
        <v>I</v>
      </c>
    </row>
    <row r="852" ht="20.1" customHeight="1">
      <c r="D852" t="str">
        <v>Tartes</v>
      </c>
      <c r="I852" t="str">
        <v>Insert Kappa fraise</v>
      </c>
    </row>
    <row r="853" ht="20.1" customHeight="1">
      <c r="D853" t="str">
        <v>A</v>
      </c>
      <c r="H853" t="str">
        <v>J</v>
      </c>
    </row>
    <row r="854" ht="20.1" customHeight="1">
      <c r="D854" t="str">
        <v>B</v>
      </c>
      <c r="I854" t="str">
        <v>Jus de fraise</v>
      </c>
    </row>
    <row r="855" ht="20.1" customHeight="1">
      <c r="D855" t="str">
        <v>C</v>
      </c>
      <c r="H855" t="str">
        <v>K</v>
      </c>
    </row>
    <row r="856" ht="20.1" customHeight="1">
      <c r="D856" t="str">
        <v>D</v>
      </c>
      <c r="I856" t="str">
        <v>Kappa fraise</v>
      </c>
    </row>
    <row r="857" ht="20.1" customHeight="1">
      <c r="D857" t="str">
        <v>Etc…</v>
      </c>
      <c r="H857" t="str">
        <v>S</v>
      </c>
    </row>
    <row r="858" ht="20.1" customHeight="1">
      <c r="I858" t="str">
        <v>Sorbet Avocat</v>
      </c>
    </row>
    <row r="859" ht="20.1" customHeight="1">
      <c r="D859" t="str">
        <v>Gros Gateaux</v>
      </c>
      <c r="I859" t="str">
        <v>Siphon Fraise</v>
      </c>
    </row>
    <row r="860" ht="20.1" customHeight="1">
      <c r="D860" t="str">
        <v>A</v>
      </c>
      <c r="I860" t="str">
        <v>Sauce Fraise</v>
      </c>
    </row>
    <row r="861" ht="20.1" customHeight="1">
      <c r="D861" t="str">
        <v>B</v>
      </c>
      <c r="I861" t="str">
        <v>Sirop à Crackers</v>
      </c>
    </row>
    <row r="862" ht="20.1" customHeight="1">
      <c r="D862" t="str">
        <v>C</v>
      </c>
    </row>
    <row r="863" ht="20.1" customHeight="1">
      <c r="D863" t="str">
        <v>Coussin Cœur St Valentin 2014 François Perret Journal du Patissier N° 292 page 40</v>
      </c>
    </row>
    <row r="864" ht="20.1" customHeight="1">
      <c r="D864" t="str">
        <v>D</v>
      </c>
    </row>
    <row r="865" ht="20.1" customHeight="1">
      <c r="D865" t="str">
        <v>Etc…</v>
      </c>
    </row>
    <row r="866" ht="20.1" customHeight="1"/>
    <row r="867" ht="20.1" customHeight="1">
      <c r="D867" t="str">
        <v>Pièces individuelles</v>
      </c>
    </row>
    <row r="868" ht="20.1" customHeight="1">
      <c r="D868" t="str">
        <v>A</v>
      </c>
    </row>
    <row r="869" ht="20.1" customHeight="1">
      <c r="D869" t="str">
        <v>B</v>
      </c>
    </row>
    <row r="870" ht="20.1" customHeight="1">
      <c r="D870" t="str">
        <v>C</v>
      </c>
    </row>
    <row r="871" ht="20.1" customHeight="1">
      <c r="D871" t="str">
        <v>D</v>
      </c>
    </row>
    <row r="872" ht="20.1" customHeight="1">
      <c r="D872" t="str">
        <v>Etc…</v>
      </c>
    </row>
    <row r="873" ht="20.1" customHeight="1"/>
    <row r="874"/>
    <row r="875" ht="18" customHeight="1">
      <c r="C875" t="str">
        <v>Transmettez vos savoirs faires peut importe qui les récupèrent pourvu qu'ils servent à un plus grand nombre</v>
      </c>
    </row>
    <row r="876"/>
    <row r="877" ht="18" customHeight="1">
      <c r="C877" t="str">
        <v>Bonne utilisation et… à chacun d'améliorer et d'adapter ces documents.  J Leboucher</v>
      </c>
    </row>
    <row r="878"/>
    <row r="879">
      <c r="R879" t="str">
        <v>FIN</v>
      </c>
    </row>
  </sheetData>
  <mergeCells count="589">
    <mergeCell ref="B2:Q2"/>
    <mergeCell ref="B3:Q3"/>
    <mergeCell ref="B4:Q4"/>
    <mergeCell ref="B5:Q5"/>
    <mergeCell ref="C6:Q6"/>
    <mergeCell ref="B8:Q10"/>
    <mergeCell ref="C66:F66"/>
    <mergeCell ref="C68:D68"/>
    <mergeCell ref="M68:P68"/>
    <mergeCell ref="M69:P72"/>
    <mergeCell ref="C70:E70"/>
    <mergeCell ref="C72:E72"/>
    <mergeCell ref="B12:Q12"/>
    <mergeCell ref="M44:P49"/>
    <mergeCell ref="M51:P54"/>
    <mergeCell ref="M59:P62"/>
    <mergeCell ref="C61:H61"/>
    <mergeCell ref="M63:P65"/>
    <mergeCell ref="C64:J64"/>
    <mergeCell ref="C107:K107"/>
    <mergeCell ref="C108:K108"/>
    <mergeCell ref="C109:K109"/>
    <mergeCell ref="C110:K110"/>
    <mergeCell ref="B111:B113"/>
    <mergeCell ref="C111:K113"/>
    <mergeCell ref="M73:P75"/>
    <mergeCell ref="C74:E74"/>
    <mergeCell ref="C76:F76"/>
    <mergeCell ref="M76:P78"/>
    <mergeCell ref="B86:L86"/>
    <mergeCell ref="E88:L92"/>
    <mergeCell ref="C129:F129"/>
    <mergeCell ref="C132:I132"/>
    <mergeCell ref="C134:D134"/>
    <mergeCell ref="C137:F137"/>
    <mergeCell ref="C140:F140"/>
    <mergeCell ref="C143:D143"/>
    <mergeCell ref="B114:B116"/>
    <mergeCell ref="C114:K116"/>
    <mergeCell ref="B117:B121"/>
    <mergeCell ref="C117:K121"/>
    <mergeCell ref="C125:H125"/>
    <mergeCell ref="C127:F127"/>
    <mergeCell ref="B219:Q219"/>
    <mergeCell ref="B220:Q221"/>
    <mergeCell ref="B222:Q222"/>
    <mergeCell ref="B223:E223"/>
    <mergeCell ref="G223:I223"/>
    <mergeCell ref="K223:M223"/>
    <mergeCell ref="O223:P223"/>
    <mergeCell ref="C145:F145"/>
    <mergeCell ref="C148:G148"/>
    <mergeCell ref="C152:H152"/>
    <mergeCell ref="C154:F154"/>
    <mergeCell ref="C156:F156"/>
    <mergeCell ref="C158:F158"/>
    <mergeCell ref="B226:E226"/>
    <mergeCell ref="G226:I226"/>
    <mergeCell ref="K226:M227"/>
    <mergeCell ref="O226:P226"/>
    <mergeCell ref="B227:E227"/>
    <mergeCell ref="G227:I227"/>
    <mergeCell ref="O227:P227"/>
    <mergeCell ref="B224:E224"/>
    <mergeCell ref="G224:I224"/>
    <mergeCell ref="K224:M224"/>
    <mergeCell ref="O224:P224"/>
    <mergeCell ref="B225:E225"/>
    <mergeCell ref="G225:I225"/>
    <mergeCell ref="K225:M225"/>
    <mergeCell ref="O225:P225"/>
    <mergeCell ref="B230:E230"/>
    <mergeCell ref="G230:I230"/>
    <mergeCell ref="K230:M230"/>
    <mergeCell ref="O230:P230"/>
    <mergeCell ref="B231:E231"/>
    <mergeCell ref="G231:I231"/>
    <mergeCell ref="K231:M231"/>
    <mergeCell ref="O231:P231"/>
    <mergeCell ref="B228:E228"/>
    <mergeCell ref="G228:I228"/>
    <mergeCell ref="K228:M228"/>
    <mergeCell ref="O228:P228"/>
    <mergeCell ref="B229:E229"/>
    <mergeCell ref="G229:I229"/>
    <mergeCell ref="K229:M229"/>
    <mergeCell ref="O229:P229"/>
    <mergeCell ref="B236:E236"/>
    <mergeCell ref="G236:I236"/>
    <mergeCell ref="K236:M236"/>
    <mergeCell ref="O236:Q236"/>
    <mergeCell ref="B239:D239"/>
    <mergeCell ref="B243:G244"/>
    <mergeCell ref="I243:O243"/>
    <mergeCell ref="B232:E232"/>
    <mergeCell ref="G232:I232"/>
    <mergeCell ref="K232:M232"/>
    <mergeCell ref="O232:P232"/>
    <mergeCell ref="O233:P233"/>
    <mergeCell ref="G235:I235"/>
    <mergeCell ref="A244:A268"/>
    <mergeCell ref="B251:G251"/>
    <mergeCell ref="I255:O255"/>
    <mergeCell ref="I256:I259"/>
    <mergeCell ref="J256:J259"/>
    <mergeCell ref="K256:L257"/>
    <mergeCell ref="M256:M257"/>
    <mergeCell ref="N256:N257"/>
    <mergeCell ref="O256:O257"/>
    <mergeCell ref="F257:G257"/>
    <mergeCell ref="I262:O263"/>
    <mergeCell ref="B263:B264"/>
    <mergeCell ref="C263:C264"/>
    <mergeCell ref="E263:E264"/>
    <mergeCell ref="F263:F264"/>
    <mergeCell ref="B265:G265"/>
    <mergeCell ref="I265:N266"/>
    <mergeCell ref="F258:G258"/>
    <mergeCell ref="K258:L259"/>
    <mergeCell ref="M258:M259"/>
    <mergeCell ref="N258:N259"/>
    <mergeCell ref="O258:O259"/>
    <mergeCell ref="B260:B261"/>
    <mergeCell ref="C260:C261"/>
    <mergeCell ref="E260:E261"/>
    <mergeCell ref="F260:F261"/>
    <mergeCell ref="I261:O261"/>
    <mergeCell ref="B267:G268"/>
    <mergeCell ref="I267:N268"/>
    <mergeCell ref="I269:I270"/>
    <mergeCell ref="J269:J270"/>
    <mergeCell ref="K269:K270"/>
    <mergeCell ref="L269:L270"/>
    <mergeCell ref="M269:M270"/>
    <mergeCell ref="N269:N270"/>
    <mergeCell ref="B270:G270"/>
    <mergeCell ref="A271:A289"/>
    <mergeCell ref="B271:G272"/>
    <mergeCell ref="I271:I272"/>
    <mergeCell ref="J271:J272"/>
    <mergeCell ref="K271:K272"/>
    <mergeCell ref="L271:L272"/>
    <mergeCell ref="I277:I278"/>
    <mergeCell ref="J277:J278"/>
    <mergeCell ref="K277:K278"/>
    <mergeCell ref="L277:L278"/>
    <mergeCell ref="M271:M272"/>
    <mergeCell ref="N271:N272"/>
    <mergeCell ref="B273:G275"/>
    <mergeCell ref="I273:N274"/>
    <mergeCell ref="I275:I276"/>
    <mergeCell ref="J275:J276"/>
    <mergeCell ref="K275:K276"/>
    <mergeCell ref="L275:L276"/>
    <mergeCell ref="M275:M276"/>
    <mergeCell ref="N275:N276"/>
    <mergeCell ref="M277:M278"/>
    <mergeCell ref="N277:N278"/>
    <mergeCell ref="I281:N282"/>
    <mergeCell ref="I284:M286"/>
    <mergeCell ref="B287:F289"/>
    <mergeCell ref="I287:I288"/>
    <mergeCell ref="J287:J288"/>
    <mergeCell ref="K287:K288"/>
    <mergeCell ref="L287:L288"/>
    <mergeCell ref="M287:M288"/>
    <mergeCell ref="I289:I290"/>
    <mergeCell ref="J289:J290"/>
    <mergeCell ref="K289:K290"/>
    <mergeCell ref="L289:L290"/>
    <mergeCell ref="M289:M290"/>
    <mergeCell ref="B291:G292"/>
    <mergeCell ref="I291:I292"/>
    <mergeCell ref="J291:J292"/>
    <mergeCell ref="K291:K292"/>
    <mergeCell ref="L291:L292"/>
    <mergeCell ref="M291:M292"/>
    <mergeCell ref="B293:B294"/>
    <mergeCell ref="C293:C294"/>
    <mergeCell ref="D293:D294"/>
    <mergeCell ref="E293:E294"/>
    <mergeCell ref="F293:G294"/>
    <mergeCell ref="I293:I294"/>
    <mergeCell ref="J293:J294"/>
    <mergeCell ref="K293:K294"/>
    <mergeCell ref="L293:L294"/>
    <mergeCell ref="M295:M296"/>
    <mergeCell ref="B297:G297"/>
    <mergeCell ref="I297:I298"/>
    <mergeCell ref="J297:J298"/>
    <mergeCell ref="K297:K298"/>
    <mergeCell ref="L297:L298"/>
    <mergeCell ref="M297:M298"/>
    <mergeCell ref="M293:M294"/>
    <mergeCell ref="B295:B296"/>
    <mergeCell ref="C295:C296"/>
    <mergeCell ref="D295:D296"/>
    <mergeCell ref="E295:E296"/>
    <mergeCell ref="F295:G296"/>
    <mergeCell ref="I295:I296"/>
    <mergeCell ref="J295:J296"/>
    <mergeCell ref="K295:K296"/>
    <mergeCell ref="L295:L296"/>
    <mergeCell ref="B307:B308"/>
    <mergeCell ref="C307:D308"/>
    <mergeCell ref="E307:F308"/>
    <mergeCell ref="G307:H308"/>
    <mergeCell ref="I307:J308"/>
    <mergeCell ref="K307:K308"/>
    <mergeCell ref="I299:M299"/>
    <mergeCell ref="I300:M301"/>
    <mergeCell ref="B303:K304"/>
    <mergeCell ref="B305:K305"/>
    <mergeCell ref="C306:D306"/>
    <mergeCell ref="E306:F306"/>
    <mergeCell ref="G306:H306"/>
    <mergeCell ref="I306:J306"/>
    <mergeCell ref="B313:K313"/>
    <mergeCell ref="C314:K314"/>
    <mergeCell ref="B315:B316"/>
    <mergeCell ref="C315:K316"/>
    <mergeCell ref="B317:K317"/>
    <mergeCell ref="B318:E318"/>
    <mergeCell ref="B310:K310"/>
    <mergeCell ref="B311:B312"/>
    <mergeCell ref="C311:D312"/>
    <mergeCell ref="E311:F312"/>
    <mergeCell ref="G311:H312"/>
    <mergeCell ref="I311:J312"/>
    <mergeCell ref="K311:K312"/>
    <mergeCell ref="B321:K322"/>
    <mergeCell ref="B324:N326"/>
    <mergeCell ref="C327:M327"/>
    <mergeCell ref="C328:M328"/>
    <mergeCell ref="C329:M330"/>
    <mergeCell ref="D331:M331"/>
    <mergeCell ref="B319:C319"/>
    <mergeCell ref="E319:F319"/>
    <mergeCell ref="H319:I319"/>
    <mergeCell ref="B320:C320"/>
    <mergeCell ref="E320:F320"/>
    <mergeCell ref="H320:I320"/>
    <mergeCell ref="I332:I334"/>
    <mergeCell ref="L332:L334"/>
    <mergeCell ref="M332:M334"/>
    <mergeCell ref="C336:C337"/>
    <mergeCell ref="D336:D337"/>
    <mergeCell ref="E336:E337"/>
    <mergeCell ref="F336:F337"/>
    <mergeCell ref="G336:G337"/>
    <mergeCell ref="H336:H337"/>
    <mergeCell ref="I336:I337"/>
    <mergeCell ref="C332:C334"/>
    <mergeCell ref="D332:D334"/>
    <mergeCell ref="E332:E334"/>
    <mergeCell ref="F332:F334"/>
    <mergeCell ref="G332:G334"/>
    <mergeCell ref="H332:H334"/>
    <mergeCell ref="L336:L337"/>
    <mergeCell ref="M336:M337"/>
    <mergeCell ref="D341:M341"/>
    <mergeCell ref="C342:L342"/>
    <mergeCell ref="C343:C344"/>
    <mergeCell ref="D343:D344"/>
    <mergeCell ref="E343:E344"/>
    <mergeCell ref="F343:F344"/>
    <mergeCell ref="G343:G344"/>
    <mergeCell ref="H343:H344"/>
    <mergeCell ref="D355:M355"/>
    <mergeCell ref="C356:M358"/>
    <mergeCell ref="C364:M365"/>
    <mergeCell ref="C371:M372"/>
    <mergeCell ref="B374:J374"/>
    <mergeCell ref="B375:J375"/>
    <mergeCell ref="I343:I344"/>
    <mergeCell ref="L343:L344"/>
    <mergeCell ref="M343:M344"/>
    <mergeCell ref="D345:I345"/>
    <mergeCell ref="J350:K351"/>
    <mergeCell ref="L350:M351"/>
    <mergeCell ref="B376:J377"/>
    <mergeCell ref="B380:J381"/>
    <mergeCell ref="B382:J383"/>
    <mergeCell ref="B384:C385"/>
    <mergeCell ref="D384:D385"/>
    <mergeCell ref="E384:E385"/>
    <mergeCell ref="F384:F385"/>
    <mergeCell ref="G384:G385"/>
    <mergeCell ref="H384:H385"/>
    <mergeCell ref="I384:I385"/>
    <mergeCell ref="B411:C411"/>
    <mergeCell ref="F411:G411"/>
    <mergeCell ref="I411:J411"/>
    <mergeCell ref="M411:N411"/>
    <mergeCell ref="B412:B416"/>
    <mergeCell ref="C412:C416"/>
    <mergeCell ref="I412:I416"/>
    <mergeCell ref="J412:J416"/>
    <mergeCell ref="J384:J385"/>
    <mergeCell ref="B390:J392"/>
    <mergeCell ref="B393:J394"/>
    <mergeCell ref="B402:J403"/>
    <mergeCell ref="B410:G410"/>
    <mergeCell ref="I410:N410"/>
    <mergeCell ref="K431:N431"/>
    <mergeCell ref="K434:M434"/>
    <mergeCell ref="B443:G444"/>
    <mergeCell ref="I443:J444"/>
    <mergeCell ref="K443:L444"/>
    <mergeCell ref="M443:M444"/>
    <mergeCell ref="N443:N444"/>
    <mergeCell ref="F421:I422"/>
    <mergeCell ref="K421:N422"/>
    <mergeCell ref="K423:N423"/>
    <mergeCell ref="F424:I424"/>
    <mergeCell ref="K424:N424"/>
    <mergeCell ref="K425:K426"/>
    <mergeCell ref="L425:L426"/>
    <mergeCell ref="M425:M426"/>
    <mergeCell ref="N425:N426"/>
    <mergeCell ref="B445:G446"/>
    <mergeCell ref="I445:J445"/>
    <mergeCell ref="I446:J446"/>
    <mergeCell ref="C447:G447"/>
    <mergeCell ref="I447:J447"/>
    <mergeCell ref="C448:G448"/>
    <mergeCell ref="I448:J448"/>
    <mergeCell ref="F430:I430"/>
    <mergeCell ref="F431:I431"/>
    <mergeCell ref="B454:B455"/>
    <mergeCell ref="C454:G455"/>
    <mergeCell ref="B456:B457"/>
    <mergeCell ref="C456:G457"/>
    <mergeCell ref="B460:C461"/>
    <mergeCell ref="D460:D461"/>
    <mergeCell ref="E460:E461"/>
    <mergeCell ref="C449:G449"/>
    <mergeCell ref="I449:J449"/>
    <mergeCell ref="C450:G450"/>
    <mergeCell ref="C451:G451"/>
    <mergeCell ref="C452:G452"/>
    <mergeCell ref="C453:G453"/>
    <mergeCell ref="N461:N462"/>
    <mergeCell ref="B462:B463"/>
    <mergeCell ref="C462:C463"/>
    <mergeCell ref="D462:D463"/>
    <mergeCell ref="E462:E463"/>
    <mergeCell ref="H463:H464"/>
    <mergeCell ref="I463:I464"/>
    <mergeCell ref="J463:J464"/>
    <mergeCell ref="K463:K464"/>
    <mergeCell ref="L463:L464"/>
    <mergeCell ref="H461:H462"/>
    <mergeCell ref="I461:I462"/>
    <mergeCell ref="J461:J462"/>
    <mergeCell ref="K461:K462"/>
    <mergeCell ref="L461:L462"/>
    <mergeCell ref="M461:M462"/>
    <mergeCell ref="M463:M464"/>
    <mergeCell ref="N463:N464"/>
    <mergeCell ref="B465:B466"/>
    <mergeCell ref="C465:C466"/>
    <mergeCell ref="D465:D466"/>
    <mergeCell ref="E465:E466"/>
    <mergeCell ref="H465:N465"/>
    <mergeCell ref="H466:H467"/>
    <mergeCell ref="I466:I467"/>
    <mergeCell ref="J466:J467"/>
    <mergeCell ref="K466:K467"/>
    <mergeCell ref="L466:L467"/>
    <mergeCell ref="M466:M467"/>
    <mergeCell ref="N466:N467"/>
    <mergeCell ref="B467:B468"/>
    <mergeCell ref="C467:C468"/>
    <mergeCell ref="D467:D468"/>
    <mergeCell ref="E467:E468"/>
    <mergeCell ref="H468:N468"/>
    <mergeCell ref="B469:E469"/>
    <mergeCell ref="B471:Q472"/>
    <mergeCell ref="B474:N474"/>
    <mergeCell ref="A475:A498"/>
    <mergeCell ref="B475:N476"/>
    <mergeCell ref="B477:N478"/>
    <mergeCell ref="C488:M488"/>
    <mergeCell ref="H489:M489"/>
    <mergeCell ref="D490:E490"/>
    <mergeCell ref="B497:N498"/>
    <mergeCell ref="B531:J531"/>
    <mergeCell ref="B544:G544"/>
    <mergeCell ref="I544:N544"/>
    <mergeCell ref="J552:N552"/>
    <mergeCell ref="M562:N562"/>
    <mergeCell ref="G563:H564"/>
    <mergeCell ref="M563:N563"/>
    <mergeCell ref="B500:N500"/>
    <mergeCell ref="A501:A517"/>
    <mergeCell ref="B501:N502"/>
    <mergeCell ref="B503:N504"/>
    <mergeCell ref="B505:N505"/>
    <mergeCell ref="B507:C507"/>
    <mergeCell ref="G507:H507"/>
    <mergeCell ref="K507:L507"/>
    <mergeCell ref="B516:N517"/>
    <mergeCell ref="G581:H581"/>
    <mergeCell ref="G582:H582"/>
    <mergeCell ref="G586:H586"/>
    <mergeCell ref="G587:H587"/>
    <mergeCell ref="B604:G604"/>
    <mergeCell ref="B610:E610"/>
    <mergeCell ref="M569:N569"/>
    <mergeCell ref="G570:H571"/>
    <mergeCell ref="M570:N570"/>
    <mergeCell ref="M572:N572"/>
    <mergeCell ref="M577:N577"/>
    <mergeCell ref="G579:H580"/>
    <mergeCell ref="C636:E636"/>
    <mergeCell ref="H636:I636"/>
    <mergeCell ref="K636:L636"/>
    <mergeCell ref="C637:E637"/>
    <mergeCell ref="H637:I637"/>
    <mergeCell ref="K637:L637"/>
    <mergeCell ref="B613:F613"/>
    <mergeCell ref="B617:G617"/>
    <mergeCell ref="B618:G618"/>
    <mergeCell ref="B624:F624"/>
    <mergeCell ref="B628:E628"/>
    <mergeCell ref="C635:L635"/>
    <mergeCell ref="C640:E640"/>
    <mergeCell ref="H640:I640"/>
    <mergeCell ref="K640:L640"/>
    <mergeCell ref="C641:E641"/>
    <mergeCell ref="H641:I641"/>
    <mergeCell ref="K641:L641"/>
    <mergeCell ref="C638:E638"/>
    <mergeCell ref="H638:I638"/>
    <mergeCell ref="K638:L638"/>
    <mergeCell ref="C639:E639"/>
    <mergeCell ref="H639:I639"/>
    <mergeCell ref="K639:L639"/>
    <mergeCell ref="C644:E644"/>
    <mergeCell ref="C648:L648"/>
    <mergeCell ref="C649:L649"/>
    <mergeCell ref="C650:L650"/>
    <mergeCell ref="C651:L651"/>
    <mergeCell ref="C652:L652"/>
    <mergeCell ref="C642:E642"/>
    <mergeCell ref="H642:I642"/>
    <mergeCell ref="K642:L642"/>
    <mergeCell ref="C643:E643"/>
    <mergeCell ref="H643:I643"/>
    <mergeCell ref="K643:L643"/>
    <mergeCell ref="D667:F667"/>
    <mergeCell ref="D669:F669"/>
    <mergeCell ref="D671:F671"/>
    <mergeCell ref="C676:L676"/>
    <mergeCell ref="C678:L681"/>
    <mergeCell ref="C682:L685"/>
    <mergeCell ref="I689:I690"/>
    <mergeCell ref="J689:J690"/>
    <mergeCell ref="C654:C656"/>
    <mergeCell ref="D655:F655"/>
    <mergeCell ref="D656:F656"/>
    <mergeCell ref="C658:C663"/>
    <mergeCell ref="D659:F659"/>
    <mergeCell ref="D660:F660"/>
    <mergeCell ref="D661:F661"/>
    <mergeCell ref="D662:F662"/>
    <mergeCell ref="D663:F663"/>
    <mergeCell ref="C686:F687"/>
    <mergeCell ref="G686:H687"/>
    <mergeCell ref="I686:I687"/>
    <mergeCell ref="J686:K687"/>
    <mergeCell ref="L686:L687"/>
    <mergeCell ref="C689:D690"/>
    <mergeCell ref="E689:E690"/>
    <mergeCell ref="F689:F690"/>
    <mergeCell ref="G689:G690"/>
    <mergeCell ref="H689:H690"/>
    <mergeCell ref="C704:M704"/>
    <mergeCell ref="C705:M705"/>
    <mergeCell ref="E706:M706"/>
    <mergeCell ref="C707:M707"/>
    <mergeCell ref="C708:D709"/>
    <mergeCell ref="E708:F709"/>
    <mergeCell ref="K692:L693"/>
    <mergeCell ref="C694:C695"/>
    <mergeCell ref="D694:D695"/>
    <mergeCell ref="E694:F695"/>
    <mergeCell ref="G694:G695"/>
    <mergeCell ref="H694:H695"/>
    <mergeCell ref="J694:J695"/>
    <mergeCell ref="K694:L695"/>
    <mergeCell ref="C692:C693"/>
    <mergeCell ref="D692:D693"/>
    <mergeCell ref="E692:F693"/>
    <mergeCell ref="G692:G693"/>
    <mergeCell ref="H692:H693"/>
    <mergeCell ref="I692:J693"/>
    <mergeCell ref="C715:D716"/>
    <mergeCell ref="E715:F716"/>
    <mergeCell ref="G715:I716"/>
    <mergeCell ref="M715:M716"/>
    <mergeCell ref="C717:D717"/>
    <mergeCell ref="E717:F717"/>
    <mergeCell ref="G717:I717"/>
    <mergeCell ref="C710:D710"/>
    <mergeCell ref="E710:F710"/>
    <mergeCell ref="C711:D711"/>
    <mergeCell ref="E711:F711"/>
    <mergeCell ref="C713:M713"/>
    <mergeCell ref="E714:M714"/>
    <mergeCell ref="C724:D725"/>
    <mergeCell ref="E724:F725"/>
    <mergeCell ref="G724:G725"/>
    <mergeCell ref="H724:M725"/>
    <mergeCell ref="C726:M726"/>
    <mergeCell ref="C727:D727"/>
    <mergeCell ref="E727:F727"/>
    <mergeCell ref="C718:D718"/>
    <mergeCell ref="E718:F718"/>
    <mergeCell ref="G718:I718"/>
    <mergeCell ref="C722:D723"/>
    <mergeCell ref="E722:F723"/>
    <mergeCell ref="G722:G723"/>
    <mergeCell ref="H722:M722"/>
    <mergeCell ref="C731:D731"/>
    <mergeCell ref="E731:F731"/>
    <mergeCell ref="C732:D732"/>
    <mergeCell ref="E732:F732"/>
    <mergeCell ref="C733:D733"/>
    <mergeCell ref="E733:F733"/>
    <mergeCell ref="C728:D728"/>
    <mergeCell ref="E728:F728"/>
    <mergeCell ref="C729:D729"/>
    <mergeCell ref="E729:F729"/>
    <mergeCell ref="C730:D730"/>
    <mergeCell ref="E730:F730"/>
    <mergeCell ref="C737:D737"/>
    <mergeCell ref="E737:F737"/>
    <mergeCell ref="C738:D738"/>
    <mergeCell ref="E738:F738"/>
    <mergeCell ref="C741:M743"/>
    <mergeCell ref="B747:N747"/>
    <mergeCell ref="C734:D734"/>
    <mergeCell ref="E734:F734"/>
    <mergeCell ref="C735:D735"/>
    <mergeCell ref="E735:F735"/>
    <mergeCell ref="C736:D736"/>
    <mergeCell ref="E736:F736"/>
    <mergeCell ref="B749:N749"/>
    <mergeCell ref="J753:L753"/>
    <mergeCell ref="A763:A764"/>
    <mergeCell ref="B763:M764"/>
    <mergeCell ref="N763:N764"/>
    <mergeCell ref="A765:A790"/>
    <mergeCell ref="B765:N765"/>
    <mergeCell ref="B766:N769"/>
    <mergeCell ref="B770:N770"/>
    <mergeCell ref="L771:M771"/>
    <mergeCell ref="C788:N788"/>
    <mergeCell ref="C789:N789"/>
    <mergeCell ref="B790:N790"/>
    <mergeCell ref="A792:A793"/>
    <mergeCell ref="B792:M793"/>
    <mergeCell ref="N792:N793"/>
    <mergeCell ref="L772:M772"/>
    <mergeCell ref="C784:D784"/>
    <mergeCell ref="F784:G784"/>
    <mergeCell ref="I784:J784"/>
    <mergeCell ref="L784:M784"/>
    <mergeCell ref="B786:N787"/>
    <mergeCell ref="B826:N826"/>
    <mergeCell ref="A830:Q831"/>
    <mergeCell ref="F820:G820"/>
    <mergeCell ref="I820:J820"/>
    <mergeCell ref="L820:M820"/>
    <mergeCell ref="B822:N823"/>
    <mergeCell ref="C824:N824"/>
    <mergeCell ref="C825:N825"/>
    <mergeCell ref="A794:A826"/>
    <mergeCell ref="B794:N794"/>
    <mergeCell ref="B795:N798"/>
    <mergeCell ref="B799:N799"/>
    <mergeCell ref="L800:M800"/>
    <mergeCell ref="L801:M802"/>
    <mergeCell ref="B808:N808"/>
    <mergeCell ref="L809:M809"/>
    <mergeCell ref="L810:M810"/>
    <mergeCell ref="C820:D820"/>
  </mergeCells>
  <hyperlinks>
    <hyperlink ref="C6" r:id="rId1"/>
    <hyperlink ref="C59" r:id="rId2"/>
    <hyperlink ref="C61" r:id="rId3"/>
    <hyperlink ref="C64" r:id="rId4"/>
    <hyperlink ref="C66" r:id="rId5"/>
    <hyperlink ref="C68" r:id="rId6"/>
    <hyperlink ref="C70" r:id="rId7"/>
    <hyperlink ref="C72" r:id="rId8"/>
    <hyperlink ref="C74" r:id="rId9"/>
    <hyperlink ref="C76" r:id="rId10"/>
    <hyperlink ref="C125" r:id="rId11"/>
    <hyperlink ref="C127" r:id="rId12"/>
    <hyperlink ref="C129" r:id="rId13"/>
    <hyperlink ref="C132" r:id="rId14"/>
    <hyperlink ref="C134" r:id="rId15"/>
    <hyperlink ref="C137" r:id="rId16"/>
    <hyperlink ref="C140" r:id="rId17" tooltip="Télécharger"/>
    <hyperlink ref="C143" r:id="rId18"/>
    <hyperlink ref="C145" r:id="rId19"/>
    <hyperlink ref="C148" r:id="rId20"/>
    <hyperlink ref="C152" r:id="rId21"/>
    <hyperlink ref="C154" r:id="rId22"/>
    <hyperlink ref="C156" r:id="rId23"/>
    <hyperlink ref="C158" r:id="rId24"/>
    <hyperlink ref="D176" r:id="rId25"/>
    <hyperlink ref="C179" r:id="rId26"/>
    <hyperlink ref="C180" r:id="rId27"/>
    <hyperlink ref="C181" r:id="rId28"/>
    <hyperlink ref="C182" r:id="rId29"/>
    <hyperlink ref="C184" r:id="rId30"/>
    <hyperlink ref="C185" r:id="rId31"/>
    <hyperlink ref="C186" r:id="rId32"/>
    <hyperlink ref="C187" r:id="rId33"/>
    <hyperlink ref="C188" r:id="rId34"/>
    <hyperlink ref="C189" r:id="rId35"/>
    <hyperlink ref="C190" r:id="rId36"/>
    <hyperlink ref="C191" r:id="rId37"/>
    <hyperlink ref="C192" r:id="rId38"/>
    <hyperlink ref="C193" r:id="rId39"/>
    <hyperlink ref="C194" r:id="rId40"/>
    <hyperlink ref="C195" r:id="rId41"/>
    <hyperlink ref="C196" r:id="rId42"/>
    <hyperlink ref="C197" r:id="rId43"/>
    <hyperlink ref="C198" r:id="rId44"/>
    <hyperlink ref="C199" r:id="rId45"/>
    <hyperlink ref="C200" r:id="rId46"/>
    <hyperlink ref="C201" r:id="rId47"/>
    <hyperlink ref="C202" r:id="rId48"/>
    <hyperlink ref="C203" r:id="rId49"/>
    <hyperlink ref="C204" r:id="rId50"/>
    <hyperlink ref="B223" r:id="rId51"/>
    <hyperlink ref="G223" r:id="rId52" location="6"/>
    <hyperlink ref="K223" r:id="rId53" location="6"/>
    <hyperlink ref="O223" r:id="rId54" location="6"/>
    <hyperlink ref="G224" r:id="rId55" location="6"/>
    <hyperlink ref="K224" r:id="rId56" location="6"/>
    <hyperlink ref="O224" r:id="rId57" location="5"/>
    <hyperlink ref="G225" r:id="rId58" location="6"/>
    <hyperlink ref="K225" r:id="rId59" location="6"/>
    <hyperlink ref="O225" r:id="rId60" location="5"/>
    <hyperlink ref="G226" r:id="rId61" location="6"/>
    <hyperlink ref="O226" r:id="rId62" location="5"/>
    <hyperlink ref="G227" r:id="rId63" location="6"/>
    <hyperlink ref="O227" r:id="rId64" location="5"/>
    <hyperlink ref="B228" r:id="rId65" location="6"/>
    <hyperlink ref="G228" r:id="rId66" location="6"/>
    <hyperlink ref="K228" r:id="rId67" location="6"/>
    <hyperlink ref="O228" r:id="rId68" location="5"/>
    <hyperlink ref="B229" r:id="rId69" location="6"/>
    <hyperlink ref="G229" r:id="rId70" location="6"/>
    <hyperlink ref="K229" r:id="rId71" location="6"/>
    <hyperlink ref="O229" r:id="rId72" location="4"/>
    <hyperlink ref="B230" r:id="rId73" location="6"/>
    <hyperlink ref="G230" r:id="rId74" location="6"/>
    <hyperlink ref="K230" r:id="rId75" location="6"/>
    <hyperlink ref="O230" r:id="rId76" location="4"/>
    <hyperlink ref="B231" r:id="rId77" location="6"/>
    <hyperlink ref="G231" r:id="rId78" location="6"/>
    <hyperlink ref="K231" r:id="rId79" location="6"/>
    <hyperlink ref="O231" r:id="rId80" location="4"/>
    <hyperlink ref="B232" r:id="rId81" location="6"/>
    <hyperlink ref="G232" r:id="rId82" location="6"/>
    <hyperlink ref="K232" r:id="rId83" location="6"/>
    <hyperlink ref="O232" r:id="rId84" location="3"/>
    <hyperlink ref="O233" r:id="rId85" location="3"/>
    <hyperlink ref="B236" r:id="rId86"/>
    <hyperlink ref="G236" r:id="rId87"/>
    <hyperlink ref="K236" r:id="rId88"/>
    <hyperlink ref="O236" r:id="rId89" location="q=RECETTES+PATISSERIE"/>
    <hyperlink ref="E239" r:id="rId90"/>
    <hyperlink ref="G239" r:id="rId91"/>
    <hyperlink ref="J239" r:id="rId92"/>
    <hyperlink ref="M239" r:id="rId93"/>
    <hyperlink ref="J280" r:id="rId94"/>
    <hyperlink ref="D369" r:id="rId95"/>
    <hyperlink ref="B404" r:id="rId96"/>
    <hyperlink ref="F431" r:id="rId97"/>
    <hyperlink ref="K431" r:id="rId98"/>
    <hyperlink ref="C434" r:id="rId99"/>
    <hyperlink ref="C438" r:id="rId100"/>
    <hyperlink ref="H490" r:id="rId101"/>
    <hyperlink ref="H491" r:id="rId102"/>
    <hyperlink ref="H492" r:id="rId103"/>
    <hyperlink ref="H493" r:id="rId104"/>
    <hyperlink ref="E515" r:id="rId105"/>
    <hyperlink ref="J552" r:id="rId106"/>
    <hyperlink ref="K553" r:id="rId107"/>
    <hyperlink ref="K554" r:id="rId108"/>
    <hyperlink ref="K555" r:id="rId109"/>
    <hyperlink ref="B556" r:id="rId110"/>
    <hyperlink ref="K556" r:id="rId111"/>
    <hyperlink ref="B557" r:id="rId112"/>
    <hyperlink ref="K557" r:id="rId113"/>
    <hyperlink ref="K558" r:id="rId114"/>
    <hyperlink ref="K559" r:id="rId115"/>
    <hyperlink ref="B560" r:id="rId116"/>
    <hyperlink ref="B604" r:id="rId117"/>
    <hyperlink ref="J605" r:id="rId118"/>
    <hyperlink ref="B610" r:id="rId119"/>
    <hyperlink ref="J611" r:id="rId120"/>
    <hyperlink ref="J612" r:id="rId121"/>
    <hyperlink ref="B613" r:id="rId122"/>
    <hyperlink ref="J615" r:id="rId123"/>
    <hyperlink ref="B617" r:id="rId124"/>
    <hyperlink ref="B618" r:id="rId125"/>
    <hyperlink ref="J618" r:id="rId126"/>
    <hyperlink ref="J621" r:id="rId127"/>
    <hyperlink ref="B624" r:id="rId128"/>
    <hyperlink ref="J624" r:id="rId129"/>
    <hyperlink ref="J625" r:id="rId130"/>
    <hyperlink ref="J626" r:id="rId131"/>
    <hyperlink ref="B628" r:id="rId132"/>
    <hyperlink ref="J629" r:id="rId133"/>
  </hyperlinks>
  <pageMargins left="0.7" right="0.7" top="0.75" bottom="0.75" header="0.3" footer="0.3"/>
  <ignoredErrors>
    <ignoredError numberStoredAsText="1" sqref="A1:R879"/>
  </ignoredErrors>
</worksheet>
</file>

<file path=xl/worksheets/sheet13.xml><?xml version="1.0" encoding="utf-8"?>
<worksheet xmlns="http://schemas.openxmlformats.org/spreadsheetml/2006/main" xmlns:r="http://schemas.openxmlformats.org/officeDocument/2006/relationships">
  <dimension ref="A1:AX132"/>
  <sheetViews>
    <sheetView workbookViewId="0" rightToLeft="0"/>
  </sheetViews>
  <cols>
    <col min="1" max="1" customWidth="1" width="3.7109375"/>
    <col min="2" max="2" customWidth="1" width="5.42578125"/>
    <col min="3" max="3" customWidth="1" width="29.85546875"/>
    <col min="4" max="4" customWidth="1" width="5.42578125"/>
    <col min="5" max="5" customWidth="1" width="35.5703125"/>
    <col min="6" max="6" customWidth="1" width="5.42578125"/>
    <col min="7" max="7" customWidth="1" width="33.28515625"/>
    <col min="8" max="8" customWidth="1" width="5.42578125"/>
    <col min="9" max="9" customWidth="1" width="32.28515625"/>
    <col min="10" max="10" customWidth="1" width="3.42578125"/>
    <col min="11" max="11" customWidth="1" width="4.140625"/>
    <col min="12" max="12" customWidth="1" width="5.42578125"/>
    <col min="13" max="13" customWidth="1" width="20.28515625"/>
    <col min="14" max="14" customWidth="1" width="5.42578125"/>
    <col min="15" max="15" customWidth="1" width="18.7109375"/>
    <col min="16" max="16" customWidth="1" width="5.42578125"/>
    <col min="17" max="17" customWidth="1" width="18.85546875"/>
    <col min="18" max="18" customWidth="1" width="5.42578125"/>
    <col min="19" max="19" customWidth="1" width="16.28515625"/>
    <col min="20" max="20" customWidth="1" width="2.85546875"/>
    <col min="21" max="21" customWidth="1" width="5.42578125"/>
    <col min="22" max="22" customWidth="1" width="4.7109375"/>
    <col min="23" max="23" customWidth="1" width="34.140625"/>
    <col min="24" max="24" customWidth="1" width="5.7109375"/>
    <col min="25" max="25" customWidth="1" width="25.7109375"/>
    <col min="26" max="26" customWidth="1" width="5.5703125"/>
    <col min="27" max="27" customWidth="1" width="27.42578125"/>
    <col min="28" max="28" customWidth="1" width="5.5703125"/>
    <col min="29" max="29" customWidth="1" width="36.7109375"/>
    <col min="30" max="30" customWidth="1" width="5.5703125"/>
    <col min="31" max="31" customWidth="1" width="34"/>
    <col min="32" max="32" customWidth="1" width="5.5703125"/>
    <col min="33" max="33" customWidth="1" width="25.7109375"/>
    <col min="34" max="34" customWidth="1" width="11.42578125"/>
    <col min="35" max="35" customWidth="1" width="11.42578125"/>
    <col min="36" max="36" customWidth="1" width="11.42578125"/>
    <col min="37" max="37" customWidth="1" width="11.42578125"/>
    <col min="38" max="38" customWidth="1" width="11.42578125"/>
    <col min="39" max="39" customWidth="1" width="11.42578125"/>
    <col min="40" max="40" customWidth="1" width="11.42578125"/>
    <col min="41" max="41" customWidth="1" width="11.42578125"/>
    <col min="42" max="42" customWidth="1" width="168.42578125"/>
    <col min="43" max="43" customWidth="1" width="11.42578125"/>
    <col min="44" max="44" customWidth="1" width="4.7109375"/>
    <col min="45" max="45" customWidth="1" width="40.7109375"/>
    <col min="46" max="46" customWidth="1" width="12.7109375"/>
    <col min="47" max="47" customWidth="1" width="4.85546875"/>
    <col min="48" max="48" customWidth="1" width="4.7109375"/>
    <col min="49" max="49" customWidth="1" width="40.7109375"/>
    <col min="50" max="50" customWidth="1" width="12.710937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5.42578125"/>
    <col min="256" max="256" customWidth="1" width="43.5703125"/>
    <col min="257" max="257" customWidth="1" width="5.42578125"/>
    <col min="258" max="258" customWidth="1" width="43.5703125"/>
    <col min="259" max="259" customWidth="1" width="5.42578125"/>
    <col min="260" max="260" customWidth="1" width="43.5703125"/>
    <col min="261" max="261" customWidth="1" width="5.42578125"/>
    <col min="262" max="262" customWidth="1" width="43.5703125"/>
    <col min="263" max="263" customWidth="1" width="3.42578125"/>
    <col min="264" max="264" customWidth="1" width="13.7109375"/>
    <col min="265" max="265" customWidth="1" width="5.42578125"/>
    <col min="266" max="266" customWidth="1" width="43.5703125"/>
    <col min="267" max="267" customWidth="1" width="5.42578125"/>
    <col min="268" max="268" customWidth="1" width="43.5703125"/>
    <col min="269" max="269" customWidth="1" width="5.42578125"/>
    <col min="270" max="270" customWidth="1" width="43.5703125"/>
    <col min="271" max="271" customWidth="1" width="5.42578125"/>
    <col min="272" max="272" customWidth="1" width="43.5703125"/>
    <col min="273" max="273" customWidth="1" width="2.8554687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5.42578125"/>
    <col min="512" max="512" customWidth="1" width="43.5703125"/>
    <col min="513" max="513" customWidth="1" width="5.42578125"/>
    <col min="514" max="514" customWidth="1" width="43.5703125"/>
    <col min="515" max="515" customWidth="1" width="5.42578125"/>
    <col min="516" max="516" customWidth="1" width="43.5703125"/>
    <col min="517" max="517" customWidth="1" width="5.42578125"/>
    <col min="518" max="518" customWidth="1" width="43.5703125"/>
    <col min="519" max="519" customWidth="1" width="3.42578125"/>
    <col min="520" max="520" customWidth="1" width="13.7109375"/>
    <col min="521" max="521" customWidth="1" width="5.42578125"/>
    <col min="522" max="522" customWidth="1" width="43.5703125"/>
    <col min="523" max="523" customWidth="1" width="5.42578125"/>
    <col min="524" max="524" customWidth="1" width="43.5703125"/>
    <col min="525" max="525" customWidth="1" width="5.42578125"/>
    <col min="526" max="526" customWidth="1" width="43.5703125"/>
    <col min="527" max="527" customWidth="1" width="5.42578125"/>
    <col min="528" max="528" customWidth="1" width="43.5703125"/>
    <col min="529" max="529" customWidth="1" width="2.8554687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5.42578125"/>
    <col min="768" max="768" customWidth="1" width="43.5703125"/>
    <col min="769" max="769" customWidth="1" width="5.42578125"/>
    <col min="770" max="770" customWidth="1" width="43.5703125"/>
    <col min="771" max="771" customWidth="1" width="5.42578125"/>
    <col min="772" max="772" customWidth="1" width="43.5703125"/>
    <col min="773" max="773" customWidth="1" width="5.42578125"/>
    <col min="774" max="774" customWidth="1" width="43.5703125"/>
    <col min="775" max="775" customWidth="1" width="3.42578125"/>
    <col min="776" max="776" customWidth="1" width="13.7109375"/>
    <col min="777" max="777" customWidth="1" width="5.42578125"/>
    <col min="778" max="778" customWidth="1" width="43.5703125"/>
    <col min="779" max="779" customWidth="1" width="5.42578125"/>
    <col min="780" max="780" customWidth="1" width="43.5703125"/>
    <col min="781" max="781" customWidth="1" width="5.42578125"/>
    <col min="782" max="782" customWidth="1" width="43.5703125"/>
    <col min="783" max="783" customWidth="1" width="5.42578125"/>
    <col min="784" max="784" customWidth="1" width="43.5703125"/>
    <col min="785" max="785" customWidth="1" width="2.8554687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5.42578125"/>
    <col min="1024" max="1024" customWidth="1" width="43.5703125"/>
    <col min="1025" max="1025" customWidth="1" width="5.42578125"/>
    <col min="1026" max="1026" customWidth="1" width="43.5703125"/>
    <col min="1027" max="1027" customWidth="1" width="5.42578125"/>
    <col min="1028" max="1028" customWidth="1" width="43.5703125"/>
    <col min="1029" max="1029" customWidth="1" width="5.42578125"/>
    <col min="1030" max="1030" customWidth="1" width="43.5703125"/>
    <col min="1031" max="1031" customWidth="1" width="3.42578125"/>
    <col min="1032" max="1032" customWidth="1" width="13.7109375"/>
    <col min="1033" max="1033" customWidth="1" width="5.42578125"/>
    <col min="1034" max="1034" customWidth="1" width="43.5703125"/>
    <col min="1035" max="1035" customWidth="1" width="5.42578125"/>
    <col min="1036" max="1036" customWidth="1" width="43.5703125"/>
    <col min="1037" max="1037" customWidth="1" width="5.42578125"/>
    <col min="1038" max="1038" customWidth="1" width="43.5703125"/>
    <col min="1039" max="1039" customWidth="1" width="5.42578125"/>
    <col min="1040" max="1040" customWidth="1" width="43.5703125"/>
    <col min="1041" max="1041" customWidth="1" width="2.8554687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5.42578125"/>
    <col min="1280" max="1280" customWidth="1" width="43.5703125"/>
    <col min="1281" max="1281" customWidth="1" width="5.42578125"/>
    <col min="1282" max="1282" customWidth="1" width="43.5703125"/>
    <col min="1283" max="1283" customWidth="1" width="5.42578125"/>
    <col min="1284" max="1284" customWidth="1" width="43.5703125"/>
    <col min="1285" max="1285" customWidth="1" width="5.42578125"/>
    <col min="1286" max="1286" customWidth="1" width="43.5703125"/>
    <col min="1287" max="1287" customWidth="1" width="3.42578125"/>
    <col min="1288" max="1288" customWidth="1" width="13.7109375"/>
    <col min="1289" max="1289" customWidth="1" width="5.42578125"/>
    <col min="1290" max="1290" customWidth="1" width="43.5703125"/>
    <col min="1291" max="1291" customWidth="1" width="5.42578125"/>
    <col min="1292" max="1292" customWidth="1" width="43.5703125"/>
    <col min="1293" max="1293" customWidth="1" width="5.42578125"/>
    <col min="1294" max="1294" customWidth="1" width="43.5703125"/>
    <col min="1295" max="1295" customWidth="1" width="5.42578125"/>
    <col min="1296" max="1296" customWidth="1" width="43.5703125"/>
    <col min="1297" max="1297" customWidth="1" width="2.8554687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5.42578125"/>
    <col min="1536" max="1536" customWidth="1" width="43.5703125"/>
    <col min="1537" max="1537" customWidth="1" width="5.42578125"/>
    <col min="1538" max="1538" customWidth="1" width="43.5703125"/>
    <col min="1539" max="1539" customWidth="1" width="5.42578125"/>
    <col min="1540" max="1540" customWidth="1" width="43.5703125"/>
    <col min="1541" max="1541" customWidth="1" width="5.42578125"/>
    <col min="1542" max="1542" customWidth="1" width="43.5703125"/>
    <col min="1543" max="1543" customWidth="1" width="3.42578125"/>
    <col min="1544" max="1544" customWidth="1" width="13.7109375"/>
    <col min="1545" max="1545" customWidth="1" width="5.42578125"/>
    <col min="1546" max="1546" customWidth="1" width="43.5703125"/>
    <col min="1547" max="1547" customWidth="1" width="5.42578125"/>
    <col min="1548" max="1548" customWidth="1" width="43.5703125"/>
    <col min="1549" max="1549" customWidth="1" width="5.42578125"/>
    <col min="1550" max="1550" customWidth="1" width="43.5703125"/>
    <col min="1551" max="1551" customWidth="1" width="5.42578125"/>
    <col min="1552" max="1552" customWidth="1" width="43.5703125"/>
    <col min="1553" max="1553" customWidth="1" width="2.8554687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5.42578125"/>
    <col min="1792" max="1792" customWidth="1" width="43.5703125"/>
    <col min="1793" max="1793" customWidth="1" width="5.42578125"/>
    <col min="1794" max="1794" customWidth="1" width="43.5703125"/>
    <col min="1795" max="1795" customWidth="1" width="5.42578125"/>
    <col min="1796" max="1796" customWidth="1" width="43.5703125"/>
    <col min="1797" max="1797" customWidth="1" width="5.42578125"/>
    <col min="1798" max="1798" customWidth="1" width="43.5703125"/>
    <col min="1799" max="1799" customWidth="1" width="3.42578125"/>
    <col min="1800" max="1800" customWidth="1" width="13.7109375"/>
    <col min="1801" max="1801" customWidth="1" width="5.42578125"/>
    <col min="1802" max="1802" customWidth="1" width="43.5703125"/>
    <col min="1803" max="1803" customWidth="1" width="5.42578125"/>
    <col min="1804" max="1804" customWidth="1" width="43.5703125"/>
    <col min="1805" max="1805" customWidth="1" width="5.42578125"/>
    <col min="1806" max="1806" customWidth="1" width="43.5703125"/>
    <col min="1807" max="1807" customWidth="1" width="5.42578125"/>
    <col min="1808" max="1808" customWidth="1" width="43.5703125"/>
    <col min="1809" max="1809" customWidth="1" width="2.8554687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5.42578125"/>
    <col min="2048" max="2048" customWidth="1" width="43.5703125"/>
    <col min="2049" max="2049" customWidth="1" width="5.42578125"/>
    <col min="2050" max="2050" customWidth="1" width="43.5703125"/>
    <col min="2051" max="2051" customWidth="1" width="5.42578125"/>
    <col min="2052" max="2052" customWidth="1" width="43.5703125"/>
    <col min="2053" max="2053" customWidth="1" width="5.42578125"/>
    <col min="2054" max="2054" customWidth="1" width="43.5703125"/>
    <col min="2055" max="2055" customWidth="1" width="3.42578125"/>
    <col min="2056" max="2056" customWidth="1" width="13.7109375"/>
    <col min="2057" max="2057" customWidth="1" width="5.42578125"/>
    <col min="2058" max="2058" customWidth="1" width="43.5703125"/>
    <col min="2059" max="2059" customWidth="1" width="5.42578125"/>
    <col min="2060" max="2060" customWidth="1" width="43.5703125"/>
    <col min="2061" max="2061" customWidth="1" width="5.42578125"/>
    <col min="2062" max="2062" customWidth="1" width="43.5703125"/>
    <col min="2063" max="2063" customWidth="1" width="5.42578125"/>
    <col min="2064" max="2064" customWidth="1" width="43.5703125"/>
    <col min="2065" max="2065" customWidth="1" width="2.8554687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5.42578125"/>
    <col min="2304" max="2304" customWidth="1" width="43.5703125"/>
    <col min="2305" max="2305" customWidth="1" width="5.42578125"/>
    <col min="2306" max="2306" customWidth="1" width="43.5703125"/>
    <col min="2307" max="2307" customWidth="1" width="5.42578125"/>
    <col min="2308" max="2308" customWidth="1" width="43.5703125"/>
    <col min="2309" max="2309" customWidth="1" width="5.42578125"/>
    <col min="2310" max="2310" customWidth="1" width="43.5703125"/>
    <col min="2311" max="2311" customWidth="1" width="3.42578125"/>
    <col min="2312" max="2312" customWidth="1" width="13.7109375"/>
    <col min="2313" max="2313" customWidth="1" width="5.42578125"/>
    <col min="2314" max="2314" customWidth="1" width="43.5703125"/>
    <col min="2315" max="2315" customWidth="1" width="5.42578125"/>
    <col min="2316" max="2316" customWidth="1" width="43.5703125"/>
    <col min="2317" max="2317" customWidth="1" width="5.42578125"/>
    <col min="2318" max="2318" customWidth="1" width="43.5703125"/>
    <col min="2319" max="2319" customWidth="1" width="5.42578125"/>
    <col min="2320" max="2320" customWidth="1" width="43.5703125"/>
    <col min="2321" max="2321" customWidth="1" width="2.8554687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5.42578125"/>
    <col min="2560" max="2560" customWidth="1" width="43.5703125"/>
    <col min="2561" max="2561" customWidth="1" width="5.42578125"/>
    <col min="2562" max="2562" customWidth="1" width="43.5703125"/>
    <col min="2563" max="2563" customWidth="1" width="5.42578125"/>
    <col min="2564" max="2564" customWidth="1" width="43.5703125"/>
    <col min="2565" max="2565" customWidth="1" width="5.42578125"/>
    <col min="2566" max="2566" customWidth="1" width="43.5703125"/>
    <col min="2567" max="2567" customWidth="1" width="3.42578125"/>
    <col min="2568" max="2568" customWidth="1" width="13.7109375"/>
    <col min="2569" max="2569" customWidth="1" width="5.42578125"/>
    <col min="2570" max="2570" customWidth="1" width="43.5703125"/>
    <col min="2571" max="2571" customWidth="1" width="5.42578125"/>
    <col min="2572" max="2572" customWidth="1" width="43.5703125"/>
    <col min="2573" max="2573" customWidth="1" width="5.42578125"/>
    <col min="2574" max="2574" customWidth="1" width="43.5703125"/>
    <col min="2575" max="2575" customWidth="1" width="5.42578125"/>
    <col min="2576" max="2576" customWidth="1" width="43.5703125"/>
    <col min="2577" max="2577" customWidth="1" width="2.8554687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5.42578125"/>
    <col min="2816" max="2816" customWidth="1" width="43.5703125"/>
    <col min="2817" max="2817" customWidth="1" width="5.42578125"/>
    <col min="2818" max="2818" customWidth="1" width="43.5703125"/>
    <col min="2819" max="2819" customWidth="1" width="5.42578125"/>
    <col min="2820" max="2820" customWidth="1" width="43.5703125"/>
    <col min="2821" max="2821" customWidth="1" width="5.42578125"/>
    <col min="2822" max="2822" customWidth="1" width="43.5703125"/>
    <col min="2823" max="2823" customWidth="1" width="3.42578125"/>
    <col min="2824" max="2824" customWidth="1" width="13.7109375"/>
    <col min="2825" max="2825" customWidth="1" width="5.42578125"/>
    <col min="2826" max="2826" customWidth="1" width="43.5703125"/>
    <col min="2827" max="2827" customWidth="1" width="5.42578125"/>
    <col min="2828" max="2828" customWidth="1" width="43.5703125"/>
    <col min="2829" max="2829" customWidth="1" width="5.42578125"/>
    <col min="2830" max="2830" customWidth="1" width="43.5703125"/>
    <col min="2831" max="2831" customWidth="1" width="5.42578125"/>
    <col min="2832" max="2832" customWidth="1" width="43.5703125"/>
    <col min="2833" max="2833" customWidth="1" width="2.8554687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5.42578125"/>
    <col min="3072" max="3072" customWidth="1" width="43.5703125"/>
    <col min="3073" max="3073" customWidth="1" width="5.42578125"/>
    <col min="3074" max="3074" customWidth="1" width="43.5703125"/>
    <col min="3075" max="3075" customWidth="1" width="5.42578125"/>
    <col min="3076" max="3076" customWidth="1" width="43.5703125"/>
    <col min="3077" max="3077" customWidth="1" width="5.42578125"/>
    <col min="3078" max="3078" customWidth="1" width="43.5703125"/>
    <col min="3079" max="3079" customWidth="1" width="3.42578125"/>
    <col min="3080" max="3080" customWidth="1" width="13.7109375"/>
    <col min="3081" max="3081" customWidth="1" width="5.42578125"/>
    <col min="3082" max="3082" customWidth="1" width="43.5703125"/>
    <col min="3083" max="3083" customWidth="1" width="5.42578125"/>
    <col min="3084" max="3084" customWidth="1" width="43.5703125"/>
    <col min="3085" max="3085" customWidth="1" width="5.42578125"/>
    <col min="3086" max="3086" customWidth="1" width="43.5703125"/>
    <col min="3087" max="3087" customWidth="1" width="5.42578125"/>
    <col min="3088" max="3088" customWidth="1" width="43.5703125"/>
    <col min="3089" max="3089" customWidth="1" width="2.8554687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5.42578125"/>
    <col min="3328" max="3328" customWidth="1" width="43.5703125"/>
    <col min="3329" max="3329" customWidth="1" width="5.42578125"/>
    <col min="3330" max="3330" customWidth="1" width="43.5703125"/>
    <col min="3331" max="3331" customWidth="1" width="5.42578125"/>
    <col min="3332" max="3332" customWidth="1" width="43.5703125"/>
    <col min="3333" max="3333" customWidth="1" width="5.42578125"/>
    <col min="3334" max="3334" customWidth="1" width="43.5703125"/>
    <col min="3335" max="3335" customWidth="1" width="3.42578125"/>
    <col min="3336" max="3336" customWidth="1" width="13.7109375"/>
    <col min="3337" max="3337" customWidth="1" width="5.42578125"/>
    <col min="3338" max="3338" customWidth="1" width="43.5703125"/>
    <col min="3339" max="3339" customWidth="1" width="5.42578125"/>
    <col min="3340" max="3340" customWidth="1" width="43.5703125"/>
    <col min="3341" max="3341" customWidth="1" width="5.42578125"/>
    <col min="3342" max="3342" customWidth="1" width="43.5703125"/>
    <col min="3343" max="3343" customWidth="1" width="5.42578125"/>
    <col min="3344" max="3344" customWidth="1" width="43.5703125"/>
    <col min="3345" max="3345" customWidth="1" width="2.8554687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5.42578125"/>
    <col min="3584" max="3584" customWidth="1" width="43.5703125"/>
    <col min="3585" max="3585" customWidth="1" width="5.42578125"/>
    <col min="3586" max="3586" customWidth="1" width="43.5703125"/>
    <col min="3587" max="3587" customWidth="1" width="5.42578125"/>
    <col min="3588" max="3588" customWidth="1" width="43.5703125"/>
    <col min="3589" max="3589" customWidth="1" width="5.42578125"/>
    <col min="3590" max="3590" customWidth="1" width="43.5703125"/>
    <col min="3591" max="3591" customWidth="1" width="3.42578125"/>
    <col min="3592" max="3592" customWidth="1" width="13.7109375"/>
    <col min="3593" max="3593" customWidth="1" width="5.42578125"/>
    <col min="3594" max="3594" customWidth="1" width="43.5703125"/>
    <col min="3595" max="3595" customWidth="1" width="5.42578125"/>
    <col min="3596" max="3596" customWidth="1" width="43.5703125"/>
    <col min="3597" max="3597" customWidth="1" width="5.42578125"/>
    <col min="3598" max="3598" customWidth="1" width="43.5703125"/>
    <col min="3599" max="3599" customWidth="1" width="5.42578125"/>
    <col min="3600" max="3600" customWidth="1" width="43.5703125"/>
    <col min="3601" max="3601" customWidth="1" width="2.8554687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5.42578125"/>
    <col min="3840" max="3840" customWidth="1" width="43.5703125"/>
    <col min="3841" max="3841" customWidth="1" width="5.42578125"/>
    <col min="3842" max="3842" customWidth="1" width="43.5703125"/>
    <col min="3843" max="3843" customWidth="1" width="5.42578125"/>
    <col min="3844" max="3844" customWidth="1" width="43.5703125"/>
    <col min="3845" max="3845" customWidth="1" width="5.42578125"/>
    <col min="3846" max="3846" customWidth="1" width="43.5703125"/>
    <col min="3847" max="3847" customWidth="1" width="3.42578125"/>
    <col min="3848" max="3848" customWidth="1" width="13.7109375"/>
    <col min="3849" max="3849" customWidth="1" width="5.42578125"/>
    <col min="3850" max="3850" customWidth="1" width="43.5703125"/>
    <col min="3851" max="3851" customWidth="1" width="5.42578125"/>
    <col min="3852" max="3852" customWidth="1" width="43.5703125"/>
    <col min="3853" max="3853" customWidth="1" width="5.42578125"/>
    <col min="3854" max="3854" customWidth="1" width="43.5703125"/>
    <col min="3855" max="3855" customWidth="1" width="5.42578125"/>
    <col min="3856" max="3856" customWidth="1" width="43.5703125"/>
    <col min="3857" max="3857" customWidth="1" width="2.8554687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5.42578125"/>
    <col min="4096" max="4096" customWidth="1" width="43.5703125"/>
    <col min="4097" max="4097" customWidth="1" width="5.42578125"/>
    <col min="4098" max="4098" customWidth="1" width="43.5703125"/>
    <col min="4099" max="4099" customWidth="1" width="5.42578125"/>
    <col min="4100" max="4100" customWidth="1" width="43.5703125"/>
    <col min="4101" max="4101" customWidth="1" width="5.42578125"/>
    <col min="4102" max="4102" customWidth="1" width="43.5703125"/>
    <col min="4103" max="4103" customWidth="1" width="3.42578125"/>
    <col min="4104" max="4104" customWidth="1" width="13.7109375"/>
    <col min="4105" max="4105" customWidth="1" width="5.42578125"/>
    <col min="4106" max="4106" customWidth="1" width="43.5703125"/>
    <col min="4107" max="4107" customWidth="1" width="5.42578125"/>
    <col min="4108" max="4108" customWidth="1" width="43.5703125"/>
    <col min="4109" max="4109" customWidth="1" width="5.42578125"/>
    <col min="4110" max="4110" customWidth="1" width="43.5703125"/>
    <col min="4111" max="4111" customWidth="1" width="5.42578125"/>
    <col min="4112" max="4112" customWidth="1" width="43.5703125"/>
    <col min="4113" max="4113" customWidth="1" width="2.8554687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5.42578125"/>
    <col min="4352" max="4352" customWidth="1" width="43.5703125"/>
    <col min="4353" max="4353" customWidth="1" width="5.42578125"/>
    <col min="4354" max="4354" customWidth="1" width="43.5703125"/>
    <col min="4355" max="4355" customWidth="1" width="5.42578125"/>
    <col min="4356" max="4356" customWidth="1" width="43.5703125"/>
    <col min="4357" max="4357" customWidth="1" width="5.42578125"/>
    <col min="4358" max="4358" customWidth="1" width="43.5703125"/>
    <col min="4359" max="4359" customWidth="1" width="3.42578125"/>
    <col min="4360" max="4360" customWidth="1" width="13.7109375"/>
    <col min="4361" max="4361" customWidth="1" width="5.42578125"/>
    <col min="4362" max="4362" customWidth="1" width="43.5703125"/>
    <col min="4363" max="4363" customWidth="1" width="5.42578125"/>
    <col min="4364" max="4364" customWidth="1" width="43.5703125"/>
    <col min="4365" max="4365" customWidth="1" width="5.42578125"/>
    <col min="4366" max="4366" customWidth="1" width="43.5703125"/>
    <col min="4367" max="4367" customWidth="1" width="5.42578125"/>
    <col min="4368" max="4368" customWidth="1" width="43.5703125"/>
    <col min="4369" max="4369" customWidth="1" width="2.8554687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5.42578125"/>
    <col min="4608" max="4608" customWidth="1" width="43.5703125"/>
    <col min="4609" max="4609" customWidth="1" width="5.42578125"/>
    <col min="4610" max="4610" customWidth="1" width="43.5703125"/>
    <col min="4611" max="4611" customWidth="1" width="5.42578125"/>
    <col min="4612" max="4612" customWidth="1" width="43.5703125"/>
    <col min="4613" max="4613" customWidth="1" width="5.42578125"/>
    <col min="4614" max="4614" customWidth="1" width="43.5703125"/>
    <col min="4615" max="4615" customWidth="1" width="3.42578125"/>
    <col min="4616" max="4616" customWidth="1" width="13.7109375"/>
    <col min="4617" max="4617" customWidth="1" width="5.42578125"/>
    <col min="4618" max="4618" customWidth="1" width="43.5703125"/>
    <col min="4619" max="4619" customWidth="1" width="5.42578125"/>
    <col min="4620" max="4620" customWidth="1" width="43.5703125"/>
    <col min="4621" max="4621" customWidth="1" width="5.42578125"/>
    <col min="4622" max="4622" customWidth="1" width="43.5703125"/>
    <col min="4623" max="4623" customWidth="1" width="5.42578125"/>
    <col min="4624" max="4624" customWidth="1" width="43.5703125"/>
    <col min="4625" max="4625" customWidth="1" width="2.8554687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5.42578125"/>
    <col min="4864" max="4864" customWidth="1" width="43.5703125"/>
    <col min="4865" max="4865" customWidth="1" width="5.42578125"/>
    <col min="4866" max="4866" customWidth="1" width="43.5703125"/>
    <col min="4867" max="4867" customWidth="1" width="5.42578125"/>
    <col min="4868" max="4868" customWidth="1" width="43.5703125"/>
    <col min="4869" max="4869" customWidth="1" width="5.42578125"/>
    <col min="4870" max="4870" customWidth="1" width="43.5703125"/>
    <col min="4871" max="4871" customWidth="1" width="3.42578125"/>
    <col min="4872" max="4872" customWidth="1" width="13.7109375"/>
    <col min="4873" max="4873" customWidth="1" width="5.42578125"/>
    <col min="4874" max="4874" customWidth="1" width="43.5703125"/>
    <col min="4875" max="4875" customWidth="1" width="5.42578125"/>
    <col min="4876" max="4876" customWidth="1" width="43.5703125"/>
    <col min="4877" max="4877" customWidth="1" width="5.42578125"/>
    <col min="4878" max="4878" customWidth="1" width="43.5703125"/>
    <col min="4879" max="4879" customWidth="1" width="5.42578125"/>
    <col min="4880" max="4880" customWidth="1" width="43.5703125"/>
    <col min="4881" max="4881" customWidth="1" width="2.8554687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5.42578125"/>
    <col min="5120" max="5120" customWidth="1" width="43.5703125"/>
    <col min="5121" max="5121" customWidth="1" width="5.42578125"/>
    <col min="5122" max="5122" customWidth="1" width="43.5703125"/>
    <col min="5123" max="5123" customWidth="1" width="5.42578125"/>
    <col min="5124" max="5124" customWidth="1" width="43.5703125"/>
    <col min="5125" max="5125" customWidth="1" width="5.42578125"/>
    <col min="5126" max="5126" customWidth="1" width="43.5703125"/>
    <col min="5127" max="5127" customWidth="1" width="3.42578125"/>
    <col min="5128" max="5128" customWidth="1" width="13.7109375"/>
    <col min="5129" max="5129" customWidth="1" width="5.42578125"/>
    <col min="5130" max="5130" customWidth="1" width="43.5703125"/>
    <col min="5131" max="5131" customWidth="1" width="5.42578125"/>
    <col min="5132" max="5132" customWidth="1" width="43.5703125"/>
    <col min="5133" max="5133" customWidth="1" width="5.42578125"/>
    <col min="5134" max="5134" customWidth="1" width="43.5703125"/>
    <col min="5135" max="5135" customWidth="1" width="5.42578125"/>
    <col min="5136" max="5136" customWidth="1" width="43.5703125"/>
    <col min="5137" max="5137" customWidth="1" width="2.8554687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5.42578125"/>
    <col min="5376" max="5376" customWidth="1" width="43.5703125"/>
    <col min="5377" max="5377" customWidth="1" width="5.42578125"/>
    <col min="5378" max="5378" customWidth="1" width="43.5703125"/>
    <col min="5379" max="5379" customWidth="1" width="5.42578125"/>
    <col min="5380" max="5380" customWidth="1" width="43.5703125"/>
    <col min="5381" max="5381" customWidth="1" width="5.42578125"/>
    <col min="5382" max="5382" customWidth="1" width="43.5703125"/>
    <col min="5383" max="5383" customWidth="1" width="3.42578125"/>
    <col min="5384" max="5384" customWidth="1" width="13.7109375"/>
    <col min="5385" max="5385" customWidth="1" width="5.42578125"/>
    <col min="5386" max="5386" customWidth="1" width="43.5703125"/>
    <col min="5387" max="5387" customWidth="1" width="5.42578125"/>
    <col min="5388" max="5388" customWidth="1" width="43.5703125"/>
    <col min="5389" max="5389" customWidth="1" width="5.42578125"/>
    <col min="5390" max="5390" customWidth="1" width="43.5703125"/>
    <col min="5391" max="5391" customWidth="1" width="5.42578125"/>
    <col min="5392" max="5392" customWidth="1" width="43.5703125"/>
    <col min="5393" max="5393" customWidth="1" width="2.8554687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5.42578125"/>
    <col min="5632" max="5632" customWidth="1" width="43.5703125"/>
    <col min="5633" max="5633" customWidth="1" width="5.42578125"/>
    <col min="5634" max="5634" customWidth="1" width="43.5703125"/>
    <col min="5635" max="5635" customWidth="1" width="5.42578125"/>
    <col min="5636" max="5636" customWidth="1" width="43.5703125"/>
    <col min="5637" max="5637" customWidth="1" width="5.42578125"/>
    <col min="5638" max="5638" customWidth="1" width="43.5703125"/>
    <col min="5639" max="5639" customWidth="1" width="3.42578125"/>
    <col min="5640" max="5640" customWidth="1" width="13.7109375"/>
    <col min="5641" max="5641" customWidth="1" width="5.42578125"/>
    <col min="5642" max="5642" customWidth="1" width="43.5703125"/>
    <col min="5643" max="5643" customWidth="1" width="5.42578125"/>
    <col min="5644" max="5644" customWidth="1" width="43.5703125"/>
    <col min="5645" max="5645" customWidth="1" width="5.42578125"/>
    <col min="5646" max="5646" customWidth="1" width="43.5703125"/>
    <col min="5647" max="5647" customWidth="1" width="5.42578125"/>
    <col min="5648" max="5648" customWidth="1" width="43.5703125"/>
    <col min="5649" max="5649" customWidth="1" width="2.8554687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5.42578125"/>
    <col min="5888" max="5888" customWidth="1" width="43.5703125"/>
    <col min="5889" max="5889" customWidth="1" width="5.42578125"/>
    <col min="5890" max="5890" customWidth="1" width="43.5703125"/>
    <col min="5891" max="5891" customWidth="1" width="5.42578125"/>
    <col min="5892" max="5892" customWidth="1" width="43.5703125"/>
    <col min="5893" max="5893" customWidth="1" width="5.42578125"/>
    <col min="5894" max="5894" customWidth="1" width="43.5703125"/>
    <col min="5895" max="5895" customWidth="1" width="3.42578125"/>
    <col min="5896" max="5896" customWidth="1" width="13.7109375"/>
    <col min="5897" max="5897" customWidth="1" width="5.42578125"/>
    <col min="5898" max="5898" customWidth="1" width="43.5703125"/>
    <col min="5899" max="5899" customWidth="1" width="5.42578125"/>
    <col min="5900" max="5900" customWidth="1" width="43.5703125"/>
    <col min="5901" max="5901" customWidth="1" width="5.42578125"/>
    <col min="5902" max="5902" customWidth="1" width="43.5703125"/>
    <col min="5903" max="5903" customWidth="1" width="5.42578125"/>
    <col min="5904" max="5904" customWidth="1" width="43.5703125"/>
    <col min="5905" max="5905" customWidth="1" width="2.8554687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5.42578125"/>
    <col min="6144" max="6144" customWidth="1" width="43.5703125"/>
    <col min="6145" max="6145" customWidth="1" width="5.42578125"/>
    <col min="6146" max="6146" customWidth="1" width="43.5703125"/>
    <col min="6147" max="6147" customWidth="1" width="5.42578125"/>
    <col min="6148" max="6148" customWidth="1" width="43.5703125"/>
    <col min="6149" max="6149" customWidth="1" width="5.42578125"/>
    <col min="6150" max="6150" customWidth="1" width="43.5703125"/>
    <col min="6151" max="6151" customWidth="1" width="3.42578125"/>
    <col min="6152" max="6152" customWidth="1" width="13.7109375"/>
    <col min="6153" max="6153" customWidth="1" width="5.42578125"/>
    <col min="6154" max="6154" customWidth="1" width="43.5703125"/>
    <col min="6155" max="6155" customWidth="1" width="5.42578125"/>
    <col min="6156" max="6156" customWidth="1" width="43.5703125"/>
    <col min="6157" max="6157" customWidth="1" width="5.42578125"/>
    <col min="6158" max="6158" customWidth="1" width="43.5703125"/>
    <col min="6159" max="6159" customWidth="1" width="5.42578125"/>
    <col min="6160" max="6160" customWidth="1" width="43.5703125"/>
    <col min="6161" max="6161" customWidth="1" width="2.8554687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5.42578125"/>
    <col min="6400" max="6400" customWidth="1" width="43.5703125"/>
    <col min="6401" max="6401" customWidth="1" width="5.42578125"/>
    <col min="6402" max="6402" customWidth="1" width="43.5703125"/>
    <col min="6403" max="6403" customWidth="1" width="5.42578125"/>
    <col min="6404" max="6404" customWidth="1" width="43.5703125"/>
    <col min="6405" max="6405" customWidth="1" width="5.42578125"/>
    <col min="6406" max="6406" customWidth="1" width="43.5703125"/>
    <col min="6407" max="6407" customWidth="1" width="3.42578125"/>
    <col min="6408" max="6408" customWidth="1" width="13.7109375"/>
    <col min="6409" max="6409" customWidth="1" width="5.42578125"/>
    <col min="6410" max="6410" customWidth="1" width="43.5703125"/>
    <col min="6411" max="6411" customWidth="1" width="5.42578125"/>
    <col min="6412" max="6412" customWidth="1" width="43.5703125"/>
    <col min="6413" max="6413" customWidth="1" width="5.42578125"/>
    <col min="6414" max="6414" customWidth="1" width="43.5703125"/>
    <col min="6415" max="6415" customWidth="1" width="5.42578125"/>
    <col min="6416" max="6416" customWidth="1" width="43.5703125"/>
    <col min="6417" max="6417" customWidth="1" width="2.8554687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5.42578125"/>
    <col min="6656" max="6656" customWidth="1" width="43.5703125"/>
    <col min="6657" max="6657" customWidth="1" width="5.42578125"/>
    <col min="6658" max="6658" customWidth="1" width="43.5703125"/>
    <col min="6659" max="6659" customWidth="1" width="5.42578125"/>
    <col min="6660" max="6660" customWidth="1" width="43.5703125"/>
    <col min="6661" max="6661" customWidth="1" width="5.42578125"/>
    <col min="6662" max="6662" customWidth="1" width="43.5703125"/>
    <col min="6663" max="6663" customWidth="1" width="3.42578125"/>
    <col min="6664" max="6664" customWidth="1" width="13.7109375"/>
    <col min="6665" max="6665" customWidth="1" width="5.42578125"/>
    <col min="6666" max="6666" customWidth="1" width="43.5703125"/>
    <col min="6667" max="6667" customWidth="1" width="5.42578125"/>
    <col min="6668" max="6668" customWidth="1" width="43.5703125"/>
    <col min="6669" max="6669" customWidth="1" width="5.42578125"/>
    <col min="6670" max="6670" customWidth="1" width="43.5703125"/>
    <col min="6671" max="6671" customWidth="1" width="5.42578125"/>
    <col min="6672" max="6672" customWidth="1" width="43.5703125"/>
    <col min="6673" max="6673" customWidth="1" width="2.8554687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5.42578125"/>
    <col min="6912" max="6912" customWidth="1" width="43.5703125"/>
    <col min="6913" max="6913" customWidth="1" width="5.42578125"/>
    <col min="6914" max="6914" customWidth="1" width="43.5703125"/>
    <col min="6915" max="6915" customWidth="1" width="5.42578125"/>
    <col min="6916" max="6916" customWidth="1" width="43.5703125"/>
    <col min="6917" max="6917" customWidth="1" width="5.42578125"/>
    <col min="6918" max="6918" customWidth="1" width="43.5703125"/>
    <col min="6919" max="6919" customWidth="1" width="3.42578125"/>
    <col min="6920" max="6920" customWidth="1" width="13.7109375"/>
    <col min="6921" max="6921" customWidth="1" width="5.42578125"/>
    <col min="6922" max="6922" customWidth="1" width="43.5703125"/>
    <col min="6923" max="6923" customWidth="1" width="5.42578125"/>
    <col min="6924" max="6924" customWidth="1" width="43.5703125"/>
    <col min="6925" max="6925" customWidth="1" width="5.42578125"/>
    <col min="6926" max="6926" customWidth="1" width="43.5703125"/>
    <col min="6927" max="6927" customWidth="1" width="5.42578125"/>
    <col min="6928" max="6928" customWidth="1" width="43.5703125"/>
    <col min="6929" max="6929" customWidth="1" width="2.8554687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5.42578125"/>
    <col min="7168" max="7168" customWidth="1" width="43.5703125"/>
    <col min="7169" max="7169" customWidth="1" width="5.42578125"/>
    <col min="7170" max="7170" customWidth="1" width="43.5703125"/>
    <col min="7171" max="7171" customWidth="1" width="5.42578125"/>
    <col min="7172" max="7172" customWidth="1" width="43.5703125"/>
    <col min="7173" max="7173" customWidth="1" width="5.42578125"/>
    <col min="7174" max="7174" customWidth="1" width="43.5703125"/>
    <col min="7175" max="7175" customWidth="1" width="3.42578125"/>
    <col min="7176" max="7176" customWidth="1" width="13.7109375"/>
    <col min="7177" max="7177" customWidth="1" width="5.42578125"/>
    <col min="7178" max="7178" customWidth="1" width="43.5703125"/>
    <col min="7179" max="7179" customWidth="1" width="5.42578125"/>
    <col min="7180" max="7180" customWidth="1" width="43.5703125"/>
    <col min="7181" max="7181" customWidth="1" width="5.42578125"/>
    <col min="7182" max="7182" customWidth="1" width="43.5703125"/>
    <col min="7183" max="7183" customWidth="1" width="5.42578125"/>
    <col min="7184" max="7184" customWidth="1" width="43.5703125"/>
    <col min="7185" max="7185" customWidth="1" width="2.8554687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5.42578125"/>
    <col min="7424" max="7424" customWidth="1" width="43.5703125"/>
    <col min="7425" max="7425" customWidth="1" width="5.42578125"/>
    <col min="7426" max="7426" customWidth="1" width="43.5703125"/>
    <col min="7427" max="7427" customWidth="1" width="5.42578125"/>
    <col min="7428" max="7428" customWidth="1" width="43.5703125"/>
    <col min="7429" max="7429" customWidth="1" width="5.42578125"/>
    <col min="7430" max="7430" customWidth="1" width="43.5703125"/>
    <col min="7431" max="7431" customWidth="1" width="3.42578125"/>
    <col min="7432" max="7432" customWidth="1" width="13.7109375"/>
    <col min="7433" max="7433" customWidth="1" width="5.42578125"/>
    <col min="7434" max="7434" customWidth="1" width="43.5703125"/>
    <col min="7435" max="7435" customWidth="1" width="5.42578125"/>
    <col min="7436" max="7436" customWidth="1" width="43.5703125"/>
    <col min="7437" max="7437" customWidth="1" width="5.42578125"/>
    <col min="7438" max="7438" customWidth="1" width="43.5703125"/>
    <col min="7439" max="7439" customWidth="1" width="5.42578125"/>
    <col min="7440" max="7440" customWidth="1" width="43.5703125"/>
    <col min="7441" max="7441" customWidth="1" width="2.8554687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5.42578125"/>
    <col min="7680" max="7680" customWidth="1" width="43.5703125"/>
    <col min="7681" max="7681" customWidth="1" width="5.42578125"/>
    <col min="7682" max="7682" customWidth="1" width="43.5703125"/>
    <col min="7683" max="7683" customWidth="1" width="5.42578125"/>
    <col min="7684" max="7684" customWidth="1" width="43.5703125"/>
    <col min="7685" max="7685" customWidth="1" width="5.42578125"/>
    <col min="7686" max="7686" customWidth="1" width="43.5703125"/>
    <col min="7687" max="7687" customWidth="1" width="3.42578125"/>
    <col min="7688" max="7688" customWidth="1" width="13.7109375"/>
    <col min="7689" max="7689" customWidth="1" width="5.42578125"/>
    <col min="7690" max="7690" customWidth="1" width="43.5703125"/>
    <col min="7691" max="7691" customWidth="1" width="5.42578125"/>
    <col min="7692" max="7692" customWidth="1" width="43.5703125"/>
    <col min="7693" max="7693" customWidth="1" width="5.42578125"/>
    <col min="7694" max="7694" customWidth="1" width="43.5703125"/>
    <col min="7695" max="7695" customWidth="1" width="5.42578125"/>
    <col min="7696" max="7696" customWidth="1" width="43.5703125"/>
    <col min="7697" max="7697" customWidth="1" width="2.8554687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5.42578125"/>
    <col min="7936" max="7936" customWidth="1" width="43.5703125"/>
    <col min="7937" max="7937" customWidth="1" width="5.42578125"/>
    <col min="7938" max="7938" customWidth="1" width="43.5703125"/>
    <col min="7939" max="7939" customWidth="1" width="5.42578125"/>
    <col min="7940" max="7940" customWidth="1" width="43.5703125"/>
    <col min="7941" max="7941" customWidth="1" width="5.42578125"/>
    <col min="7942" max="7942" customWidth="1" width="43.5703125"/>
    <col min="7943" max="7943" customWidth="1" width="3.42578125"/>
    <col min="7944" max="7944" customWidth="1" width="13.7109375"/>
    <col min="7945" max="7945" customWidth="1" width="5.42578125"/>
    <col min="7946" max="7946" customWidth="1" width="43.5703125"/>
    <col min="7947" max="7947" customWidth="1" width="5.42578125"/>
    <col min="7948" max="7948" customWidth="1" width="43.5703125"/>
    <col min="7949" max="7949" customWidth="1" width="5.42578125"/>
    <col min="7950" max="7950" customWidth="1" width="43.5703125"/>
    <col min="7951" max="7951" customWidth="1" width="5.42578125"/>
    <col min="7952" max="7952" customWidth="1" width="43.5703125"/>
    <col min="7953" max="7953" customWidth="1" width="2.8554687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5.42578125"/>
    <col min="8192" max="8192" customWidth="1" width="43.5703125"/>
    <col min="8193" max="8193" customWidth="1" width="5.42578125"/>
    <col min="8194" max="8194" customWidth="1" width="43.5703125"/>
    <col min="8195" max="8195" customWidth="1" width="5.42578125"/>
    <col min="8196" max="8196" customWidth="1" width="43.5703125"/>
    <col min="8197" max="8197" customWidth="1" width="5.42578125"/>
    <col min="8198" max="8198" customWidth="1" width="43.5703125"/>
    <col min="8199" max="8199" customWidth="1" width="3.42578125"/>
    <col min="8200" max="8200" customWidth="1" width="13.7109375"/>
    <col min="8201" max="8201" customWidth="1" width="5.42578125"/>
    <col min="8202" max="8202" customWidth="1" width="43.5703125"/>
    <col min="8203" max="8203" customWidth="1" width="5.42578125"/>
    <col min="8204" max="8204" customWidth="1" width="43.5703125"/>
    <col min="8205" max="8205" customWidth="1" width="5.42578125"/>
    <col min="8206" max="8206" customWidth="1" width="43.5703125"/>
    <col min="8207" max="8207" customWidth="1" width="5.42578125"/>
    <col min="8208" max="8208" customWidth="1" width="43.5703125"/>
    <col min="8209" max="8209" customWidth="1" width="2.8554687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5.42578125"/>
    <col min="8448" max="8448" customWidth="1" width="43.5703125"/>
    <col min="8449" max="8449" customWidth="1" width="5.42578125"/>
    <col min="8450" max="8450" customWidth="1" width="43.5703125"/>
    <col min="8451" max="8451" customWidth="1" width="5.42578125"/>
    <col min="8452" max="8452" customWidth="1" width="43.5703125"/>
    <col min="8453" max="8453" customWidth="1" width="5.42578125"/>
    <col min="8454" max="8454" customWidth="1" width="43.5703125"/>
    <col min="8455" max="8455" customWidth="1" width="3.42578125"/>
    <col min="8456" max="8456" customWidth="1" width="13.7109375"/>
    <col min="8457" max="8457" customWidth="1" width="5.42578125"/>
    <col min="8458" max="8458" customWidth="1" width="43.5703125"/>
    <col min="8459" max="8459" customWidth="1" width="5.42578125"/>
    <col min="8460" max="8460" customWidth="1" width="43.5703125"/>
    <col min="8461" max="8461" customWidth="1" width="5.42578125"/>
    <col min="8462" max="8462" customWidth="1" width="43.5703125"/>
    <col min="8463" max="8463" customWidth="1" width="5.42578125"/>
    <col min="8464" max="8464" customWidth="1" width="43.5703125"/>
    <col min="8465" max="8465" customWidth="1" width="2.8554687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5.42578125"/>
    <col min="8704" max="8704" customWidth="1" width="43.5703125"/>
    <col min="8705" max="8705" customWidth="1" width="5.42578125"/>
    <col min="8706" max="8706" customWidth="1" width="43.5703125"/>
    <col min="8707" max="8707" customWidth="1" width="5.42578125"/>
    <col min="8708" max="8708" customWidth="1" width="43.5703125"/>
    <col min="8709" max="8709" customWidth="1" width="5.42578125"/>
    <col min="8710" max="8710" customWidth="1" width="43.5703125"/>
    <col min="8711" max="8711" customWidth="1" width="3.42578125"/>
    <col min="8712" max="8712" customWidth="1" width="13.7109375"/>
    <col min="8713" max="8713" customWidth="1" width="5.42578125"/>
    <col min="8714" max="8714" customWidth="1" width="43.5703125"/>
    <col min="8715" max="8715" customWidth="1" width="5.42578125"/>
    <col min="8716" max="8716" customWidth="1" width="43.5703125"/>
    <col min="8717" max="8717" customWidth="1" width="5.42578125"/>
    <col min="8718" max="8718" customWidth="1" width="43.5703125"/>
    <col min="8719" max="8719" customWidth="1" width="5.42578125"/>
    <col min="8720" max="8720" customWidth="1" width="43.5703125"/>
    <col min="8721" max="8721" customWidth="1" width="2.8554687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5.42578125"/>
    <col min="8960" max="8960" customWidth="1" width="43.5703125"/>
    <col min="8961" max="8961" customWidth="1" width="5.42578125"/>
    <col min="8962" max="8962" customWidth="1" width="43.5703125"/>
    <col min="8963" max="8963" customWidth="1" width="5.42578125"/>
    <col min="8964" max="8964" customWidth="1" width="43.5703125"/>
    <col min="8965" max="8965" customWidth="1" width="5.42578125"/>
    <col min="8966" max="8966" customWidth="1" width="43.5703125"/>
    <col min="8967" max="8967" customWidth="1" width="3.42578125"/>
    <col min="8968" max="8968" customWidth="1" width="13.7109375"/>
    <col min="8969" max="8969" customWidth="1" width="5.42578125"/>
    <col min="8970" max="8970" customWidth="1" width="43.5703125"/>
    <col min="8971" max="8971" customWidth="1" width="5.42578125"/>
    <col min="8972" max="8972" customWidth="1" width="43.5703125"/>
    <col min="8973" max="8973" customWidth="1" width="5.42578125"/>
    <col min="8974" max="8974" customWidth="1" width="43.5703125"/>
    <col min="8975" max="8975" customWidth="1" width="5.42578125"/>
    <col min="8976" max="8976" customWidth="1" width="43.5703125"/>
    <col min="8977" max="8977" customWidth="1" width="2.8554687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5.42578125"/>
    <col min="9216" max="9216" customWidth="1" width="43.5703125"/>
    <col min="9217" max="9217" customWidth="1" width="5.42578125"/>
    <col min="9218" max="9218" customWidth="1" width="43.5703125"/>
    <col min="9219" max="9219" customWidth="1" width="5.42578125"/>
    <col min="9220" max="9220" customWidth="1" width="43.5703125"/>
    <col min="9221" max="9221" customWidth="1" width="5.42578125"/>
    <col min="9222" max="9222" customWidth="1" width="43.5703125"/>
    <col min="9223" max="9223" customWidth="1" width="3.42578125"/>
    <col min="9224" max="9224" customWidth="1" width="13.7109375"/>
    <col min="9225" max="9225" customWidth="1" width="5.42578125"/>
    <col min="9226" max="9226" customWidth="1" width="43.5703125"/>
    <col min="9227" max="9227" customWidth="1" width="5.42578125"/>
    <col min="9228" max="9228" customWidth="1" width="43.5703125"/>
    <col min="9229" max="9229" customWidth="1" width="5.42578125"/>
    <col min="9230" max="9230" customWidth="1" width="43.5703125"/>
    <col min="9231" max="9231" customWidth="1" width="5.42578125"/>
    <col min="9232" max="9232" customWidth="1" width="43.5703125"/>
    <col min="9233" max="9233" customWidth="1" width="2.8554687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5.42578125"/>
    <col min="9472" max="9472" customWidth="1" width="43.5703125"/>
    <col min="9473" max="9473" customWidth="1" width="5.42578125"/>
    <col min="9474" max="9474" customWidth="1" width="43.5703125"/>
    <col min="9475" max="9475" customWidth="1" width="5.42578125"/>
    <col min="9476" max="9476" customWidth="1" width="43.5703125"/>
    <col min="9477" max="9477" customWidth="1" width="5.42578125"/>
    <col min="9478" max="9478" customWidth="1" width="43.5703125"/>
    <col min="9479" max="9479" customWidth="1" width="3.42578125"/>
    <col min="9480" max="9480" customWidth="1" width="13.7109375"/>
    <col min="9481" max="9481" customWidth="1" width="5.42578125"/>
    <col min="9482" max="9482" customWidth="1" width="43.5703125"/>
    <col min="9483" max="9483" customWidth="1" width="5.42578125"/>
    <col min="9484" max="9484" customWidth="1" width="43.5703125"/>
    <col min="9485" max="9485" customWidth="1" width="5.42578125"/>
    <col min="9486" max="9486" customWidth="1" width="43.5703125"/>
    <col min="9487" max="9487" customWidth="1" width="5.42578125"/>
    <col min="9488" max="9488" customWidth="1" width="43.5703125"/>
    <col min="9489" max="9489" customWidth="1" width="2.8554687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5.42578125"/>
    <col min="9728" max="9728" customWidth="1" width="43.5703125"/>
    <col min="9729" max="9729" customWidth="1" width="5.42578125"/>
    <col min="9730" max="9730" customWidth="1" width="43.5703125"/>
    <col min="9731" max="9731" customWidth="1" width="5.42578125"/>
    <col min="9732" max="9732" customWidth="1" width="43.5703125"/>
    <col min="9733" max="9733" customWidth="1" width="5.42578125"/>
    <col min="9734" max="9734" customWidth="1" width="43.5703125"/>
    <col min="9735" max="9735" customWidth="1" width="3.42578125"/>
    <col min="9736" max="9736" customWidth="1" width="13.7109375"/>
    <col min="9737" max="9737" customWidth="1" width="5.42578125"/>
    <col min="9738" max="9738" customWidth="1" width="43.5703125"/>
    <col min="9739" max="9739" customWidth="1" width="5.42578125"/>
    <col min="9740" max="9740" customWidth="1" width="43.5703125"/>
    <col min="9741" max="9741" customWidth="1" width="5.42578125"/>
    <col min="9742" max="9742" customWidth="1" width="43.5703125"/>
    <col min="9743" max="9743" customWidth="1" width="5.42578125"/>
    <col min="9744" max="9744" customWidth="1" width="43.5703125"/>
    <col min="9745" max="9745" customWidth="1" width="2.8554687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5.42578125"/>
    <col min="9984" max="9984" customWidth="1" width="43.5703125"/>
    <col min="9985" max="9985" customWidth="1" width="5.42578125"/>
    <col min="9986" max="9986" customWidth="1" width="43.5703125"/>
    <col min="9987" max="9987" customWidth="1" width="5.42578125"/>
    <col min="9988" max="9988" customWidth="1" width="43.5703125"/>
    <col min="9989" max="9989" customWidth="1" width="5.42578125"/>
    <col min="9990" max="9990" customWidth="1" width="43.5703125"/>
    <col min="9991" max="9991" customWidth="1" width="3.42578125"/>
    <col min="9992" max="9992" customWidth="1" width="13.7109375"/>
    <col min="9993" max="9993" customWidth="1" width="5.42578125"/>
    <col min="9994" max="9994" customWidth="1" width="43.5703125"/>
    <col min="9995" max="9995" customWidth="1" width="5.42578125"/>
    <col min="9996" max="9996" customWidth="1" width="43.5703125"/>
    <col min="9997" max="9997" customWidth="1" width="5.42578125"/>
    <col min="9998" max="9998" customWidth="1" width="43.5703125"/>
    <col min="9999" max="9999" customWidth="1" width="5.42578125"/>
    <col min="10000" max="10000" customWidth="1" width="43.5703125"/>
    <col min="10001" max="10001" customWidth="1" width="2.8554687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5.42578125"/>
    <col min="10240" max="10240" customWidth="1" width="43.5703125"/>
    <col min="10241" max="10241" customWidth="1" width="5.42578125"/>
    <col min="10242" max="10242" customWidth="1" width="43.5703125"/>
    <col min="10243" max="10243" customWidth="1" width="5.42578125"/>
    <col min="10244" max="10244" customWidth="1" width="43.5703125"/>
    <col min="10245" max="10245" customWidth="1" width="5.42578125"/>
    <col min="10246" max="10246" customWidth="1" width="43.5703125"/>
    <col min="10247" max="10247" customWidth="1" width="3.42578125"/>
    <col min="10248" max="10248" customWidth="1" width="13.7109375"/>
    <col min="10249" max="10249" customWidth="1" width="5.42578125"/>
    <col min="10250" max="10250" customWidth="1" width="43.5703125"/>
    <col min="10251" max="10251" customWidth="1" width="5.42578125"/>
    <col min="10252" max="10252" customWidth="1" width="43.5703125"/>
    <col min="10253" max="10253" customWidth="1" width="5.42578125"/>
    <col min="10254" max="10254" customWidth="1" width="43.5703125"/>
    <col min="10255" max="10255" customWidth="1" width="5.42578125"/>
    <col min="10256" max="10256" customWidth="1" width="43.5703125"/>
    <col min="10257" max="10257" customWidth="1" width="2.8554687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5.42578125"/>
    <col min="10496" max="10496" customWidth="1" width="43.5703125"/>
    <col min="10497" max="10497" customWidth="1" width="5.42578125"/>
    <col min="10498" max="10498" customWidth="1" width="43.5703125"/>
    <col min="10499" max="10499" customWidth="1" width="5.42578125"/>
    <col min="10500" max="10500" customWidth="1" width="43.5703125"/>
    <col min="10501" max="10501" customWidth="1" width="5.42578125"/>
    <col min="10502" max="10502" customWidth="1" width="43.5703125"/>
    <col min="10503" max="10503" customWidth="1" width="3.42578125"/>
    <col min="10504" max="10504" customWidth="1" width="13.7109375"/>
    <col min="10505" max="10505" customWidth="1" width="5.42578125"/>
    <col min="10506" max="10506" customWidth="1" width="43.5703125"/>
    <col min="10507" max="10507" customWidth="1" width="5.42578125"/>
    <col min="10508" max="10508" customWidth="1" width="43.5703125"/>
    <col min="10509" max="10509" customWidth="1" width="5.42578125"/>
    <col min="10510" max="10510" customWidth="1" width="43.5703125"/>
    <col min="10511" max="10511" customWidth="1" width="5.42578125"/>
    <col min="10512" max="10512" customWidth="1" width="43.5703125"/>
    <col min="10513" max="10513" customWidth="1" width="2.8554687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5.42578125"/>
    <col min="10752" max="10752" customWidth="1" width="43.5703125"/>
    <col min="10753" max="10753" customWidth="1" width="5.42578125"/>
    <col min="10754" max="10754" customWidth="1" width="43.5703125"/>
    <col min="10755" max="10755" customWidth="1" width="5.42578125"/>
    <col min="10756" max="10756" customWidth="1" width="43.5703125"/>
    <col min="10757" max="10757" customWidth="1" width="5.42578125"/>
    <col min="10758" max="10758" customWidth="1" width="43.5703125"/>
    <col min="10759" max="10759" customWidth="1" width="3.42578125"/>
    <col min="10760" max="10760" customWidth="1" width="13.7109375"/>
    <col min="10761" max="10761" customWidth="1" width="5.42578125"/>
    <col min="10762" max="10762" customWidth="1" width="43.5703125"/>
    <col min="10763" max="10763" customWidth="1" width="5.42578125"/>
    <col min="10764" max="10764" customWidth="1" width="43.5703125"/>
    <col min="10765" max="10765" customWidth="1" width="5.42578125"/>
    <col min="10766" max="10766" customWidth="1" width="43.5703125"/>
    <col min="10767" max="10767" customWidth="1" width="5.42578125"/>
    <col min="10768" max="10768" customWidth="1" width="43.5703125"/>
    <col min="10769" max="10769" customWidth="1" width="2.8554687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5.42578125"/>
    <col min="11008" max="11008" customWidth="1" width="43.5703125"/>
    <col min="11009" max="11009" customWidth="1" width="5.42578125"/>
    <col min="11010" max="11010" customWidth="1" width="43.5703125"/>
    <col min="11011" max="11011" customWidth="1" width="5.42578125"/>
    <col min="11012" max="11012" customWidth="1" width="43.5703125"/>
    <col min="11013" max="11013" customWidth="1" width="5.42578125"/>
    <col min="11014" max="11014" customWidth="1" width="43.5703125"/>
    <col min="11015" max="11015" customWidth="1" width="3.42578125"/>
    <col min="11016" max="11016" customWidth="1" width="13.7109375"/>
    <col min="11017" max="11017" customWidth="1" width="5.42578125"/>
    <col min="11018" max="11018" customWidth="1" width="43.5703125"/>
    <col min="11019" max="11019" customWidth="1" width="5.42578125"/>
    <col min="11020" max="11020" customWidth="1" width="43.5703125"/>
    <col min="11021" max="11021" customWidth="1" width="5.42578125"/>
    <col min="11022" max="11022" customWidth="1" width="43.5703125"/>
    <col min="11023" max="11023" customWidth="1" width="5.42578125"/>
    <col min="11024" max="11024" customWidth="1" width="43.5703125"/>
    <col min="11025" max="11025" customWidth="1" width="2.8554687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5.42578125"/>
    <col min="11264" max="11264" customWidth="1" width="43.5703125"/>
    <col min="11265" max="11265" customWidth="1" width="5.42578125"/>
    <col min="11266" max="11266" customWidth="1" width="43.5703125"/>
    <col min="11267" max="11267" customWidth="1" width="5.42578125"/>
    <col min="11268" max="11268" customWidth="1" width="43.5703125"/>
    <col min="11269" max="11269" customWidth="1" width="5.42578125"/>
    <col min="11270" max="11270" customWidth="1" width="43.5703125"/>
    <col min="11271" max="11271" customWidth="1" width="3.42578125"/>
    <col min="11272" max="11272" customWidth="1" width="13.7109375"/>
    <col min="11273" max="11273" customWidth="1" width="5.42578125"/>
    <col min="11274" max="11274" customWidth="1" width="43.5703125"/>
    <col min="11275" max="11275" customWidth="1" width="5.42578125"/>
    <col min="11276" max="11276" customWidth="1" width="43.5703125"/>
    <col min="11277" max="11277" customWidth="1" width="5.42578125"/>
    <col min="11278" max="11278" customWidth="1" width="43.5703125"/>
    <col min="11279" max="11279" customWidth="1" width="5.42578125"/>
    <col min="11280" max="11280" customWidth="1" width="43.5703125"/>
    <col min="11281" max="11281" customWidth="1" width="2.8554687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5.42578125"/>
    <col min="11520" max="11520" customWidth="1" width="43.5703125"/>
    <col min="11521" max="11521" customWidth="1" width="5.42578125"/>
    <col min="11522" max="11522" customWidth="1" width="43.5703125"/>
    <col min="11523" max="11523" customWidth="1" width="5.42578125"/>
    <col min="11524" max="11524" customWidth="1" width="43.5703125"/>
    <col min="11525" max="11525" customWidth="1" width="5.42578125"/>
    <col min="11526" max="11526" customWidth="1" width="43.5703125"/>
    <col min="11527" max="11527" customWidth="1" width="3.42578125"/>
    <col min="11528" max="11528" customWidth="1" width="13.7109375"/>
    <col min="11529" max="11529" customWidth="1" width="5.42578125"/>
    <col min="11530" max="11530" customWidth="1" width="43.5703125"/>
    <col min="11531" max="11531" customWidth="1" width="5.42578125"/>
    <col min="11532" max="11532" customWidth="1" width="43.5703125"/>
    <col min="11533" max="11533" customWidth="1" width="5.42578125"/>
    <col min="11534" max="11534" customWidth="1" width="43.5703125"/>
    <col min="11535" max="11535" customWidth="1" width="5.42578125"/>
    <col min="11536" max="11536" customWidth="1" width="43.5703125"/>
    <col min="11537" max="11537" customWidth="1" width="2.8554687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5.42578125"/>
    <col min="11776" max="11776" customWidth="1" width="43.5703125"/>
    <col min="11777" max="11777" customWidth="1" width="5.42578125"/>
    <col min="11778" max="11778" customWidth="1" width="43.5703125"/>
    <col min="11779" max="11779" customWidth="1" width="5.42578125"/>
    <col min="11780" max="11780" customWidth="1" width="43.5703125"/>
    <col min="11781" max="11781" customWidth="1" width="5.42578125"/>
    <col min="11782" max="11782" customWidth="1" width="43.5703125"/>
    <col min="11783" max="11783" customWidth="1" width="3.42578125"/>
    <col min="11784" max="11784" customWidth="1" width="13.7109375"/>
    <col min="11785" max="11785" customWidth="1" width="5.42578125"/>
    <col min="11786" max="11786" customWidth="1" width="43.5703125"/>
    <col min="11787" max="11787" customWidth="1" width="5.42578125"/>
    <col min="11788" max="11788" customWidth="1" width="43.5703125"/>
    <col min="11789" max="11789" customWidth="1" width="5.42578125"/>
    <col min="11790" max="11790" customWidth="1" width="43.5703125"/>
    <col min="11791" max="11791" customWidth="1" width="5.42578125"/>
    <col min="11792" max="11792" customWidth="1" width="43.5703125"/>
    <col min="11793" max="11793" customWidth="1" width="2.8554687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5.42578125"/>
    <col min="12032" max="12032" customWidth="1" width="43.5703125"/>
    <col min="12033" max="12033" customWidth="1" width="5.42578125"/>
    <col min="12034" max="12034" customWidth="1" width="43.5703125"/>
    <col min="12035" max="12035" customWidth="1" width="5.42578125"/>
    <col min="12036" max="12036" customWidth="1" width="43.5703125"/>
    <col min="12037" max="12037" customWidth="1" width="5.42578125"/>
    <col min="12038" max="12038" customWidth="1" width="43.5703125"/>
    <col min="12039" max="12039" customWidth="1" width="3.42578125"/>
    <col min="12040" max="12040" customWidth="1" width="13.7109375"/>
    <col min="12041" max="12041" customWidth="1" width="5.42578125"/>
    <col min="12042" max="12042" customWidth="1" width="43.5703125"/>
    <col min="12043" max="12043" customWidth="1" width="5.42578125"/>
    <col min="12044" max="12044" customWidth="1" width="43.5703125"/>
    <col min="12045" max="12045" customWidth="1" width="5.42578125"/>
    <col min="12046" max="12046" customWidth="1" width="43.5703125"/>
    <col min="12047" max="12047" customWidth="1" width="5.42578125"/>
    <col min="12048" max="12048" customWidth="1" width="43.5703125"/>
    <col min="12049" max="12049" customWidth="1" width="2.8554687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5.42578125"/>
    <col min="12288" max="12288" customWidth="1" width="43.5703125"/>
    <col min="12289" max="12289" customWidth="1" width="5.42578125"/>
    <col min="12290" max="12290" customWidth="1" width="43.5703125"/>
    <col min="12291" max="12291" customWidth="1" width="5.42578125"/>
    <col min="12292" max="12292" customWidth="1" width="43.5703125"/>
    <col min="12293" max="12293" customWidth="1" width="5.42578125"/>
    <col min="12294" max="12294" customWidth="1" width="43.5703125"/>
    <col min="12295" max="12295" customWidth="1" width="3.42578125"/>
    <col min="12296" max="12296" customWidth="1" width="13.7109375"/>
    <col min="12297" max="12297" customWidth="1" width="5.42578125"/>
    <col min="12298" max="12298" customWidth="1" width="43.5703125"/>
    <col min="12299" max="12299" customWidth="1" width="5.42578125"/>
    <col min="12300" max="12300" customWidth="1" width="43.5703125"/>
    <col min="12301" max="12301" customWidth="1" width="5.42578125"/>
    <col min="12302" max="12302" customWidth="1" width="43.5703125"/>
    <col min="12303" max="12303" customWidth="1" width="5.42578125"/>
    <col min="12304" max="12304" customWidth="1" width="43.5703125"/>
    <col min="12305" max="12305" customWidth="1" width="2.8554687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5.42578125"/>
    <col min="12544" max="12544" customWidth="1" width="43.5703125"/>
    <col min="12545" max="12545" customWidth="1" width="5.42578125"/>
    <col min="12546" max="12546" customWidth="1" width="43.5703125"/>
    <col min="12547" max="12547" customWidth="1" width="5.42578125"/>
    <col min="12548" max="12548" customWidth="1" width="43.5703125"/>
    <col min="12549" max="12549" customWidth="1" width="5.42578125"/>
    <col min="12550" max="12550" customWidth="1" width="43.5703125"/>
    <col min="12551" max="12551" customWidth="1" width="3.42578125"/>
    <col min="12552" max="12552" customWidth="1" width="13.7109375"/>
    <col min="12553" max="12553" customWidth="1" width="5.42578125"/>
    <col min="12554" max="12554" customWidth="1" width="43.5703125"/>
    <col min="12555" max="12555" customWidth="1" width="5.42578125"/>
    <col min="12556" max="12556" customWidth="1" width="43.5703125"/>
    <col min="12557" max="12557" customWidth="1" width="5.42578125"/>
    <col min="12558" max="12558" customWidth="1" width="43.5703125"/>
    <col min="12559" max="12559" customWidth="1" width="5.42578125"/>
    <col min="12560" max="12560" customWidth="1" width="43.5703125"/>
    <col min="12561" max="12561" customWidth="1" width="2.8554687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5.42578125"/>
    <col min="12800" max="12800" customWidth="1" width="43.5703125"/>
    <col min="12801" max="12801" customWidth="1" width="5.42578125"/>
    <col min="12802" max="12802" customWidth="1" width="43.5703125"/>
    <col min="12803" max="12803" customWidth="1" width="5.42578125"/>
    <col min="12804" max="12804" customWidth="1" width="43.5703125"/>
    <col min="12805" max="12805" customWidth="1" width="5.42578125"/>
    <col min="12806" max="12806" customWidth="1" width="43.5703125"/>
    <col min="12807" max="12807" customWidth="1" width="3.42578125"/>
    <col min="12808" max="12808" customWidth="1" width="13.7109375"/>
    <col min="12809" max="12809" customWidth="1" width="5.42578125"/>
    <col min="12810" max="12810" customWidth="1" width="43.5703125"/>
    <col min="12811" max="12811" customWidth="1" width="5.42578125"/>
    <col min="12812" max="12812" customWidth="1" width="43.5703125"/>
    <col min="12813" max="12813" customWidth="1" width="5.42578125"/>
    <col min="12814" max="12814" customWidth="1" width="43.5703125"/>
    <col min="12815" max="12815" customWidth="1" width="5.42578125"/>
    <col min="12816" max="12816" customWidth="1" width="43.5703125"/>
    <col min="12817" max="12817" customWidth="1" width="2.8554687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5.42578125"/>
    <col min="13056" max="13056" customWidth="1" width="43.5703125"/>
    <col min="13057" max="13057" customWidth="1" width="5.42578125"/>
    <col min="13058" max="13058" customWidth="1" width="43.5703125"/>
    <col min="13059" max="13059" customWidth="1" width="5.42578125"/>
    <col min="13060" max="13060" customWidth="1" width="43.5703125"/>
    <col min="13061" max="13061" customWidth="1" width="5.42578125"/>
    <col min="13062" max="13062" customWidth="1" width="43.5703125"/>
    <col min="13063" max="13063" customWidth="1" width="3.42578125"/>
    <col min="13064" max="13064" customWidth="1" width="13.7109375"/>
    <col min="13065" max="13065" customWidth="1" width="5.42578125"/>
    <col min="13066" max="13066" customWidth="1" width="43.5703125"/>
    <col min="13067" max="13067" customWidth="1" width="5.42578125"/>
    <col min="13068" max="13068" customWidth="1" width="43.5703125"/>
    <col min="13069" max="13069" customWidth="1" width="5.42578125"/>
    <col min="13070" max="13070" customWidth="1" width="43.5703125"/>
    <col min="13071" max="13071" customWidth="1" width="5.42578125"/>
    <col min="13072" max="13072" customWidth="1" width="43.5703125"/>
    <col min="13073" max="13073" customWidth="1" width="2.8554687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5.42578125"/>
    <col min="13312" max="13312" customWidth="1" width="43.5703125"/>
    <col min="13313" max="13313" customWidth="1" width="5.42578125"/>
    <col min="13314" max="13314" customWidth="1" width="43.5703125"/>
    <col min="13315" max="13315" customWidth="1" width="5.42578125"/>
    <col min="13316" max="13316" customWidth="1" width="43.5703125"/>
    <col min="13317" max="13317" customWidth="1" width="5.42578125"/>
    <col min="13318" max="13318" customWidth="1" width="43.5703125"/>
    <col min="13319" max="13319" customWidth="1" width="3.42578125"/>
    <col min="13320" max="13320" customWidth="1" width="13.7109375"/>
    <col min="13321" max="13321" customWidth="1" width="5.42578125"/>
    <col min="13322" max="13322" customWidth="1" width="43.5703125"/>
    <col min="13323" max="13323" customWidth="1" width="5.42578125"/>
    <col min="13324" max="13324" customWidth="1" width="43.5703125"/>
    <col min="13325" max="13325" customWidth="1" width="5.42578125"/>
    <col min="13326" max="13326" customWidth="1" width="43.5703125"/>
    <col min="13327" max="13327" customWidth="1" width="5.42578125"/>
    <col min="13328" max="13328" customWidth="1" width="43.5703125"/>
    <col min="13329" max="13329" customWidth="1" width="2.8554687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5.42578125"/>
    <col min="13568" max="13568" customWidth="1" width="43.5703125"/>
    <col min="13569" max="13569" customWidth="1" width="5.42578125"/>
    <col min="13570" max="13570" customWidth="1" width="43.5703125"/>
    <col min="13571" max="13571" customWidth="1" width="5.42578125"/>
    <col min="13572" max="13572" customWidth="1" width="43.5703125"/>
    <col min="13573" max="13573" customWidth="1" width="5.42578125"/>
    <col min="13574" max="13574" customWidth="1" width="43.5703125"/>
    <col min="13575" max="13575" customWidth="1" width="3.42578125"/>
    <col min="13576" max="13576" customWidth="1" width="13.7109375"/>
    <col min="13577" max="13577" customWidth="1" width="5.42578125"/>
    <col min="13578" max="13578" customWidth="1" width="43.5703125"/>
    <col min="13579" max="13579" customWidth="1" width="5.42578125"/>
    <col min="13580" max="13580" customWidth="1" width="43.5703125"/>
    <col min="13581" max="13581" customWidth="1" width="5.42578125"/>
    <col min="13582" max="13582" customWidth="1" width="43.5703125"/>
    <col min="13583" max="13583" customWidth="1" width="5.42578125"/>
    <col min="13584" max="13584" customWidth="1" width="43.5703125"/>
    <col min="13585" max="13585" customWidth="1" width="2.8554687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5.42578125"/>
    <col min="13824" max="13824" customWidth="1" width="43.5703125"/>
    <col min="13825" max="13825" customWidth="1" width="5.42578125"/>
    <col min="13826" max="13826" customWidth="1" width="43.5703125"/>
    <col min="13827" max="13827" customWidth="1" width="5.42578125"/>
    <col min="13828" max="13828" customWidth="1" width="43.5703125"/>
    <col min="13829" max="13829" customWidth="1" width="5.42578125"/>
    <col min="13830" max="13830" customWidth="1" width="43.5703125"/>
    <col min="13831" max="13831" customWidth="1" width="3.42578125"/>
    <col min="13832" max="13832" customWidth="1" width="13.7109375"/>
    <col min="13833" max="13833" customWidth="1" width="5.42578125"/>
    <col min="13834" max="13834" customWidth="1" width="43.5703125"/>
    <col min="13835" max="13835" customWidth="1" width="5.42578125"/>
    <col min="13836" max="13836" customWidth="1" width="43.5703125"/>
    <col min="13837" max="13837" customWidth="1" width="5.42578125"/>
    <col min="13838" max="13838" customWidth="1" width="43.5703125"/>
    <col min="13839" max="13839" customWidth="1" width="5.42578125"/>
    <col min="13840" max="13840" customWidth="1" width="43.5703125"/>
    <col min="13841" max="13841" customWidth="1" width="2.8554687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5.42578125"/>
    <col min="14080" max="14080" customWidth="1" width="43.5703125"/>
    <col min="14081" max="14081" customWidth="1" width="5.42578125"/>
    <col min="14082" max="14082" customWidth="1" width="43.5703125"/>
    <col min="14083" max="14083" customWidth="1" width="5.42578125"/>
    <col min="14084" max="14084" customWidth="1" width="43.5703125"/>
    <col min="14085" max="14085" customWidth="1" width="5.42578125"/>
    <col min="14086" max="14086" customWidth="1" width="43.5703125"/>
    <col min="14087" max="14087" customWidth="1" width="3.42578125"/>
    <col min="14088" max="14088" customWidth="1" width="13.7109375"/>
    <col min="14089" max="14089" customWidth="1" width="5.42578125"/>
    <col min="14090" max="14090" customWidth="1" width="43.5703125"/>
    <col min="14091" max="14091" customWidth="1" width="5.42578125"/>
    <col min="14092" max="14092" customWidth="1" width="43.5703125"/>
    <col min="14093" max="14093" customWidth="1" width="5.42578125"/>
    <col min="14094" max="14094" customWidth="1" width="43.5703125"/>
    <col min="14095" max="14095" customWidth="1" width="5.42578125"/>
    <col min="14096" max="14096" customWidth="1" width="43.5703125"/>
    <col min="14097" max="14097" customWidth="1" width="2.8554687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5.42578125"/>
    <col min="14336" max="14336" customWidth="1" width="43.5703125"/>
    <col min="14337" max="14337" customWidth="1" width="5.42578125"/>
    <col min="14338" max="14338" customWidth="1" width="43.5703125"/>
    <col min="14339" max="14339" customWidth="1" width="5.42578125"/>
    <col min="14340" max="14340" customWidth="1" width="43.5703125"/>
    <col min="14341" max="14341" customWidth="1" width="5.42578125"/>
    <col min="14342" max="14342" customWidth="1" width="43.5703125"/>
    <col min="14343" max="14343" customWidth="1" width="3.42578125"/>
    <col min="14344" max="14344" customWidth="1" width="13.7109375"/>
    <col min="14345" max="14345" customWidth="1" width="5.42578125"/>
    <col min="14346" max="14346" customWidth="1" width="43.5703125"/>
    <col min="14347" max="14347" customWidth="1" width="5.42578125"/>
    <col min="14348" max="14348" customWidth="1" width="43.5703125"/>
    <col min="14349" max="14349" customWidth="1" width="5.42578125"/>
    <col min="14350" max="14350" customWidth="1" width="43.5703125"/>
    <col min="14351" max="14351" customWidth="1" width="5.42578125"/>
    <col min="14352" max="14352" customWidth="1" width="43.5703125"/>
    <col min="14353" max="14353" customWidth="1" width="2.8554687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5.42578125"/>
    <col min="14592" max="14592" customWidth="1" width="43.5703125"/>
    <col min="14593" max="14593" customWidth="1" width="5.42578125"/>
    <col min="14594" max="14594" customWidth="1" width="43.5703125"/>
    <col min="14595" max="14595" customWidth="1" width="5.42578125"/>
    <col min="14596" max="14596" customWidth="1" width="43.5703125"/>
    <col min="14597" max="14597" customWidth="1" width="5.42578125"/>
    <col min="14598" max="14598" customWidth="1" width="43.5703125"/>
    <col min="14599" max="14599" customWidth="1" width="3.42578125"/>
    <col min="14600" max="14600" customWidth="1" width="13.7109375"/>
    <col min="14601" max="14601" customWidth="1" width="5.42578125"/>
    <col min="14602" max="14602" customWidth="1" width="43.5703125"/>
    <col min="14603" max="14603" customWidth="1" width="5.42578125"/>
    <col min="14604" max="14604" customWidth="1" width="43.5703125"/>
    <col min="14605" max="14605" customWidth="1" width="5.42578125"/>
    <col min="14606" max="14606" customWidth="1" width="43.5703125"/>
    <col min="14607" max="14607" customWidth="1" width="5.42578125"/>
    <col min="14608" max="14608" customWidth="1" width="43.5703125"/>
    <col min="14609" max="14609" customWidth="1" width="2.8554687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5.42578125"/>
    <col min="14848" max="14848" customWidth="1" width="43.5703125"/>
    <col min="14849" max="14849" customWidth="1" width="5.42578125"/>
    <col min="14850" max="14850" customWidth="1" width="43.5703125"/>
    <col min="14851" max="14851" customWidth="1" width="5.42578125"/>
    <col min="14852" max="14852" customWidth="1" width="43.5703125"/>
    <col min="14853" max="14853" customWidth="1" width="5.42578125"/>
    <col min="14854" max="14854" customWidth="1" width="43.5703125"/>
    <col min="14855" max="14855" customWidth="1" width="3.42578125"/>
    <col min="14856" max="14856" customWidth="1" width="13.7109375"/>
    <col min="14857" max="14857" customWidth="1" width="5.42578125"/>
    <col min="14858" max="14858" customWidth="1" width="43.5703125"/>
    <col min="14859" max="14859" customWidth="1" width="5.42578125"/>
    <col min="14860" max="14860" customWidth="1" width="43.5703125"/>
    <col min="14861" max="14861" customWidth="1" width="5.42578125"/>
    <col min="14862" max="14862" customWidth="1" width="43.5703125"/>
    <col min="14863" max="14863" customWidth="1" width="5.42578125"/>
    <col min="14864" max="14864" customWidth="1" width="43.5703125"/>
    <col min="14865" max="14865" customWidth="1" width="2.8554687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5.42578125"/>
    <col min="15104" max="15104" customWidth="1" width="43.5703125"/>
    <col min="15105" max="15105" customWidth="1" width="5.42578125"/>
    <col min="15106" max="15106" customWidth="1" width="43.5703125"/>
    <col min="15107" max="15107" customWidth="1" width="5.42578125"/>
    <col min="15108" max="15108" customWidth="1" width="43.5703125"/>
    <col min="15109" max="15109" customWidth="1" width="5.42578125"/>
    <col min="15110" max="15110" customWidth="1" width="43.5703125"/>
    <col min="15111" max="15111" customWidth="1" width="3.42578125"/>
    <col min="15112" max="15112" customWidth="1" width="13.7109375"/>
    <col min="15113" max="15113" customWidth="1" width="5.42578125"/>
    <col min="15114" max="15114" customWidth="1" width="43.5703125"/>
    <col min="15115" max="15115" customWidth="1" width="5.42578125"/>
    <col min="15116" max="15116" customWidth="1" width="43.5703125"/>
    <col min="15117" max="15117" customWidth="1" width="5.42578125"/>
    <col min="15118" max="15118" customWidth="1" width="43.5703125"/>
    <col min="15119" max="15119" customWidth="1" width="5.42578125"/>
    <col min="15120" max="15120" customWidth="1" width="43.5703125"/>
    <col min="15121" max="15121" customWidth="1" width="2.8554687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5.42578125"/>
    <col min="15360" max="15360" customWidth="1" width="43.5703125"/>
    <col min="15361" max="15361" customWidth="1" width="5.42578125"/>
    <col min="15362" max="15362" customWidth="1" width="43.5703125"/>
    <col min="15363" max="15363" customWidth="1" width="5.42578125"/>
    <col min="15364" max="15364" customWidth="1" width="43.5703125"/>
    <col min="15365" max="15365" customWidth="1" width="5.42578125"/>
    <col min="15366" max="15366" customWidth="1" width="43.5703125"/>
    <col min="15367" max="15367" customWidth="1" width="3.42578125"/>
    <col min="15368" max="15368" customWidth="1" width="13.7109375"/>
    <col min="15369" max="15369" customWidth="1" width="5.42578125"/>
    <col min="15370" max="15370" customWidth="1" width="43.5703125"/>
    <col min="15371" max="15371" customWidth="1" width="5.42578125"/>
    <col min="15372" max="15372" customWidth="1" width="43.5703125"/>
    <col min="15373" max="15373" customWidth="1" width="5.42578125"/>
    <col min="15374" max="15374" customWidth="1" width="43.5703125"/>
    <col min="15375" max="15375" customWidth="1" width="5.42578125"/>
    <col min="15376" max="15376" customWidth="1" width="43.5703125"/>
    <col min="15377" max="15377" customWidth="1" width="2.8554687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5.42578125"/>
    <col min="15616" max="15616" customWidth="1" width="43.5703125"/>
    <col min="15617" max="15617" customWidth="1" width="5.42578125"/>
    <col min="15618" max="15618" customWidth="1" width="43.5703125"/>
    <col min="15619" max="15619" customWidth="1" width="5.42578125"/>
    <col min="15620" max="15620" customWidth="1" width="43.5703125"/>
    <col min="15621" max="15621" customWidth="1" width="5.42578125"/>
    <col min="15622" max="15622" customWidth="1" width="43.5703125"/>
    <col min="15623" max="15623" customWidth="1" width="3.42578125"/>
    <col min="15624" max="15624" customWidth="1" width="13.7109375"/>
    <col min="15625" max="15625" customWidth="1" width="5.42578125"/>
    <col min="15626" max="15626" customWidth="1" width="43.5703125"/>
    <col min="15627" max="15627" customWidth="1" width="5.42578125"/>
    <col min="15628" max="15628" customWidth="1" width="43.5703125"/>
    <col min="15629" max="15629" customWidth="1" width="5.42578125"/>
    <col min="15630" max="15630" customWidth="1" width="43.5703125"/>
    <col min="15631" max="15631" customWidth="1" width="5.42578125"/>
    <col min="15632" max="15632" customWidth="1" width="43.5703125"/>
    <col min="15633" max="15633" customWidth="1" width="2.8554687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5.42578125"/>
    <col min="15872" max="15872" customWidth="1" width="43.5703125"/>
    <col min="15873" max="15873" customWidth="1" width="5.42578125"/>
    <col min="15874" max="15874" customWidth="1" width="43.5703125"/>
    <col min="15875" max="15875" customWidth="1" width="5.42578125"/>
    <col min="15876" max="15876" customWidth="1" width="43.5703125"/>
    <col min="15877" max="15877" customWidth="1" width="5.42578125"/>
    <col min="15878" max="15878" customWidth="1" width="43.5703125"/>
    <col min="15879" max="15879" customWidth="1" width="3.42578125"/>
    <col min="15880" max="15880" customWidth="1" width="13.7109375"/>
    <col min="15881" max="15881" customWidth="1" width="5.42578125"/>
    <col min="15882" max="15882" customWidth="1" width="43.5703125"/>
    <col min="15883" max="15883" customWidth="1" width="5.42578125"/>
    <col min="15884" max="15884" customWidth="1" width="43.5703125"/>
    <col min="15885" max="15885" customWidth="1" width="5.42578125"/>
    <col min="15886" max="15886" customWidth="1" width="43.5703125"/>
    <col min="15887" max="15887" customWidth="1" width="5.42578125"/>
    <col min="15888" max="15888" customWidth="1" width="43.5703125"/>
    <col min="15889" max="15889" customWidth="1" width="2.8554687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5.42578125"/>
    <col min="16128" max="16128" customWidth="1" width="43.5703125"/>
    <col min="16129" max="16129" customWidth="1" width="5.42578125"/>
    <col min="16130" max="16130" customWidth="1" width="43.5703125"/>
    <col min="16131" max="16131" customWidth="1" width="5.42578125"/>
    <col min="16132" max="16132" customWidth="1" width="43.5703125"/>
    <col min="16133" max="16133" customWidth="1" width="5.42578125"/>
    <col min="16134" max="16134" customWidth="1" width="43.5703125"/>
    <col min="16135" max="16135" customWidth="1" width="3.42578125"/>
    <col min="16136" max="16136" customWidth="1" width="13.7109375"/>
    <col min="16137" max="16137" customWidth="1" width="5.42578125"/>
    <col min="16138" max="16138" customWidth="1" width="43.5703125"/>
    <col min="16139" max="16139" customWidth="1" width="5.42578125"/>
    <col min="16140" max="16140" customWidth="1" width="43.5703125"/>
    <col min="16141" max="16141" customWidth="1" width="5.42578125"/>
    <col min="16142" max="16142" customWidth="1" width="43.5703125"/>
    <col min="16143" max="16143" customWidth="1" width="5.42578125"/>
    <col min="16144" max="16144" customWidth="1" width="43.5703125"/>
    <col min="16145" max="16145" customWidth="1" width="2.8554687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ht="26.25" customHeight="1">
      <c r="B1" t="str">
        <v>Mise à jour du 14 Décembre 2021</v>
      </c>
      <c r="I1" t="str">
        <f>"Page "&amp;SHEET()&amp;" sur "&amp;SHEETS()</f>
        <v>Page 13 sur 17</v>
      </c>
    </row>
    <row r="2" ht="19.5" customHeight="1">
      <c r="W2" t="str">
        <v>VOCABULAIRE PROFESSIONNEL    un verbe…une action</v>
      </c>
      <c r="AP2" t="str">
        <v>Le vocabulaire professionnel en pâtisserie</v>
      </c>
    </row>
    <row r="3" ht="33.75" customHeight="1">
      <c r="B3" t="str">
        <v xml:space="preserve">VOCABULAIRE PROFESSIONNEL " CUISINE DE COMPOSITION" </v>
      </c>
      <c r="L3" t="str">
        <v>VOCABULAIRE PROFESSIONNEL "La CUISINE DE REFERENCE" Michel MAINCENT</v>
      </c>
      <c r="W3" t="str">
        <v>En complément vous avez des liens en bas de page</v>
      </c>
      <c r="AH3" t="str">
        <v>Quelques verbes d'action complémentaires</v>
      </c>
      <c r="AR3" t="str">
        <v>faire court …1 verbe = 1 action</v>
      </c>
      <c r="AV3" t="str">
        <v>EXEMPLE UN PEU PLUS LONG :</v>
      </c>
    </row>
    <row r="4" ht="40.5" customHeight="1">
      <c r="C4" t="str">
        <v>A</v>
      </c>
      <c r="E4" t="str">
        <v>E</v>
      </c>
      <c r="G4" t="str">
        <v>P</v>
      </c>
      <c r="I4" t="str">
        <v>R</v>
      </c>
      <c r="M4" t="str">
        <v>A</v>
      </c>
      <c r="O4" t="str">
        <v>D</v>
      </c>
      <c r="Q4" t="str">
        <v>H</v>
      </c>
      <c r="S4" t="str">
        <v>R</v>
      </c>
      <c r="W4" t="str">
        <v>A</v>
      </c>
      <c r="Y4" t="str">
        <v>D</v>
      </c>
      <c r="AA4" t="str">
        <v>F</v>
      </c>
      <c r="AC4" t="str">
        <v>M</v>
      </c>
      <c r="AE4" t="str">
        <v>R</v>
      </c>
      <c r="AG4" t="str">
        <v>T</v>
      </c>
      <c r="AH4">
        <v>1</v>
      </c>
      <c r="AI4" t="str">
        <v>accomplir</v>
      </c>
      <c r="AK4">
        <f>AH59+1</f>
        <v>57</v>
      </c>
      <c r="AL4" t="str">
        <v>générer</v>
      </c>
      <c r="AO4" t="str">
        <v>Lien &gt;</v>
      </c>
      <c r="AP4" t="str">
        <v>http://www.juliemyrtille.com/lexique_du_patissier/</v>
      </c>
      <c r="AR4" t="str">
        <v>PHASES ESSENTIELLES  DE PROGRESSION</v>
      </c>
      <c r="AV4" t="str">
        <v>PHASES ESSENTIELLES  DE PROGRESSION</v>
      </c>
    </row>
    <row r="5" ht="33.75" customHeight="1">
      <c r="B5">
        <v>1</v>
      </c>
      <c r="C5" t="str">
        <v>Abaisser la temp. à coeur</v>
      </c>
      <c r="D5">
        <f>B22+1</f>
        <v>16</v>
      </c>
      <c r="E5" t="str">
        <v>Egrener</v>
      </c>
      <c r="F5">
        <f>D26+1</f>
        <v>32</v>
      </c>
      <c r="G5" t="str">
        <v>Parfumer</v>
      </c>
      <c r="H5">
        <f>F24+1</f>
        <v>51</v>
      </c>
      <c r="I5" t="str">
        <v>Respecter le délai de 2 H</v>
      </c>
      <c r="L5">
        <v>1</v>
      </c>
      <c r="M5" t="str">
        <v>Abaisser</v>
      </c>
      <c r="N5">
        <f>L52+1</f>
        <v>46</v>
      </c>
      <c r="O5" t="str">
        <v>Dépouiller</v>
      </c>
      <c r="P5">
        <f>N52+1</f>
        <v>91</v>
      </c>
      <c r="Q5" t="str">
        <v>Habiller</v>
      </c>
      <c r="R5">
        <f>P52+1</f>
        <v>130</v>
      </c>
      <c r="S5" t="str">
        <v>Réduire</v>
      </c>
      <c r="V5">
        <v>1</v>
      </c>
      <c r="W5" t="str">
        <v>Abaisser</v>
      </c>
      <c r="X5">
        <f>V62+1</f>
        <v>56</v>
      </c>
      <c r="Y5" t="str">
        <v>Dauber</v>
      </c>
      <c r="Z5">
        <f>X63+1</f>
        <v>113</v>
      </c>
      <c r="AA5" t="str">
        <v>Façonner</v>
      </c>
      <c r="AB5">
        <f>Z62+1</f>
        <v>163</v>
      </c>
      <c r="AC5" t="str">
        <v>Macérer</v>
      </c>
      <c r="AD5">
        <f>AB62+1</f>
        <v>217</v>
      </c>
      <c r="AE5" t="str">
        <v>Rabattre</v>
      </c>
      <c r="AF5">
        <f>AD57+1</f>
        <v>268</v>
      </c>
      <c r="AG5" t="str">
        <v>Tabler</v>
      </c>
      <c r="AH5">
        <f>LARGE(AH4:AH4,1)+1</f>
        <v>2</v>
      </c>
      <c r="AI5" t="str">
        <v>acheter</v>
      </c>
      <c r="AK5">
        <f>LARGE(AK4:AK4,1)+1</f>
        <v>58</v>
      </c>
      <c r="AL5" t="str">
        <v>gérer</v>
      </c>
      <c r="AP5" t="str">
        <v>A</v>
      </c>
      <c r="AS5" t="str">
        <v>Exemple pour un filet de sole Duglére</v>
      </c>
      <c r="AW5" t="str">
        <v>Exemple pour une brandade de morue Bénédictine</v>
      </c>
    </row>
    <row r="6" ht="30" customHeight="1">
      <c r="B6">
        <f>LARGE(B5:B5,1)+1</f>
        <v>2</v>
      </c>
      <c r="C6" t="str">
        <v>Accompagner</v>
      </c>
      <c r="D6">
        <f>LARGE(D5:D5,1)+1</f>
        <v>17</v>
      </c>
      <c r="E6" t="str">
        <v>Eliminer</v>
      </c>
      <c r="F6">
        <f>LARGE(F5:F5,1)+1</f>
        <v>33</v>
      </c>
      <c r="G6" t="str">
        <v>Parsemer</v>
      </c>
      <c r="H6">
        <f>LARGE(H5:H5,1)+1</f>
        <v>52</v>
      </c>
      <c r="I6" t="str">
        <v>Retirer</v>
      </c>
      <c r="L6">
        <f>LARGE(L5:L5,1)+1</f>
        <v>2</v>
      </c>
      <c r="M6" t="str">
        <v>Abricoter</v>
      </c>
      <c r="N6">
        <f>LARGE(N5:N5,1)+1</f>
        <v>47</v>
      </c>
      <c r="O6" t="str">
        <v>Dérober</v>
      </c>
      <c r="P6">
        <f>LARGE(P5:P5,1)+1</f>
        <v>92</v>
      </c>
      <c r="Q6" t="str">
        <v>Hacher</v>
      </c>
      <c r="R6">
        <f>LARGE(R5:R5,1)+1</f>
        <v>131</v>
      </c>
      <c r="S6" t="str">
        <v>Relever</v>
      </c>
      <c r="V6">
        <f>LARGE(V5:V5,1)+1</f>
        <v>2</v>
      </c>
      <c r="W6" t="str">
        <v>Abaisser la temp. à coeur</v>
      </c>
      <c r="X6">
        <f>LARGE(X5:X5,1)+1</f>
        <v>57</v>
      </c>
      <c r="Y6" t="str">
        <v>Décanter</v>
      </c>
      <c r="Z6">
        <f>LARGE(Z5:Z5,1)+1</f>
        <v>114</v>
      </c>
      <c r="AA6" t="str">
        <v>Faire bouillir</v>
      </c>
      <c r="AB6">
        <f>LARGE(AB5:AB5,1)+1</f>
        <v>164</v>
      </c>
      <c r="AC6" t="str">
        <v>Maintenir en temp. sup à 63°</v>
      </c>
      <c r="AD6">
        <f>LARGE(AD5:AD5,1)+1</f>
        <v>218</v>
      </c>
      <c r="AE6" t="str">
        <v>Raccourcir</v>
      </c>
      <c r="AF6">
        <f>LARGE(AF5:AF5,1)+1</f>
        <v>269</v>
      </c>
      <c r="AG6" t="str">
        <v>Tailler</v>
      </c>
      <c r="AH6">
        <f>LARGE(AH4:AH5,1)+1</f>
        <v>3</v>
      </c>
      <c r="AI6" t="str">
        <v>achever</v>
      </c>
      <c r="AK6">
        <f>LARGE(AK4:AK5,1)+1</f>
        <v>59</v>
      </c>
      <c r="AL6" t="str">
        <v>identifier</v>
      </c>
      <c r="AP6" t="str">
        <v>Abaisse : morceau de pâte que l’on étale au rouleau à une épaisseur voulue</v>
      </c>
      <c r="AR6">
        <v>1</v>
      </c>
      <c r="AS6" t="str">
        <v>habiller les soles</v>
      </c>
    </row>
    <row r="7" ht="18.75" customHeight="1">
      <c r="B7">
        <f>LARGE(B5:B6,1)+1</f>
        <v>3</v>
      </c>
      <c r="C7" t="str">
        <v>Additionner</v>
      </c>
      <c r="D7">
        <f>LARGE(D5:D6,1)+1</f>
        <v>18</v>
      </c>
      <c r="E7" t="str">
        <v>Enfourner</v>
      </c>
      <c r="F7">
        <f>LARGE(F5:F6,1)+1</f>
        <v>34</v>
      </c>
      <c r="G7" t="str">
        <v>Peler</v>
      </c>
      <c r="H7">
        <f>LARGE(H5:H6,1)+1</f>
        <v>53</v>
      </c>
      <c r="I7" t="str">
        <v>Retourner</v>
      </c>
      <c r="L7">
        <f>LARGE(L5:L6,1)+1</f>
        <v>3</v>
      </c>
      <c r="M7" t="str">
        <v>Arroser</v>
      </c>
      <c r="N7">
        <f>LARGE(N5:N6,1)+1</f>
        <v>48</v>
      </c>
      <c r="O7" t="str">
        <v>Désosser</v>
      </c>
      <c r="P7">
        <f>LARGE(P5:P6,1)+1</f>
        <v>93</v>
      </c>
      <c r="Q7" t="str">
        <v>Historier</v>
      </c>
      <c r="R7">
        <f>LARGE(R5:R6,1)+1</f>
        <v>132</v>
      </c>
      <c r="S7" t="str">
        <v>Remonter</v>
      </c>
      <c r="V7">
        <f>LARGE(V5:V6,1)+1</f>
        <v>3</v>
      </c>
      <c r="W7" t="str">
        <v>Abricoter</v>
      </c>
      <c r="X7">
        <f>LARGE(X5:X6,1)+1</f>
        <v>58</v>
      </c>
      <c r="Y7" t="str">
        <v>Décercler</v>
      </c>
      <c r="Z7">
        <f>LARGE(Z5:Z6,1)+1</f>
        <v>115</v>
      </c>
      <c r="AA7" t="str">
        <v>Farcir</v>
      </c>
      <c r="AB7">
        <f>LARGE(AB5:AB6,1)+1</f>
        <v>165</v>
      </c>
      <c r="AC7" t="str">
        <v>Manchonner</v>
      </c>
      <c r="AD7">
        <f>LARGE(AD5:AD6,1)+1</f>
        <v>219</v>
      </c>
      <c r="AE7" t="str">
        <v>Rafraîchir</v>
      </c>
      <c r="AF7">
        <f>LARGE(AF5:AF6,1)+1</f>
        <v>270</v>
      </c>
      <c r="AG7" t="str">
        <v>Tamiser</v>
      </c>
      <c r="AH7">
        <f>LARGE(AH4:AH6,1)+1</f>
        <v>4</v>
      </c>
      <c r="AI7" t="str">
        <v>activer</v>
      </c>
      <c r="AK7">
        <f>LARGE(AK4:AK6,1)+1</f>
        <v>60</v>
      </c>
      <c r="AL7" t="str">
        <v>imaginer</v>
      </c>
      <c r="AP7" t="str">
        <v>Abaisser : étaler une pâte au rouleau à une épaisseur voulue.</v>
      </c>
      <c r="AR7">
        <v>2</v>
      </c>
      <c r="AS7" t="str">
        <v>les dépouiller</v>
      </c>
      <c r="AV7" t="str">
        <v>❶</v>
      </c>
      <c r="AW7" t="str">
        <v>Mise en place du poste de travail</v>
      </c>
    </row>
    <row r="8" ht="46.5" customHeight="1">
      <c r="B8">
        <f>LARGE(B5:B7,1)+1</f>
        <v>4</v>
      </c>
      <c r="C8" t="str">
        <v>Adjoindre</v>
      </c>
      <c r="D8">
        <f>LARGE(D5:D7,1)+1</f>
        <v>19</v>
      </c>
      <c r="E8" t="str">
        <v>Enfourner</v>
      </c>
      <c r="F8">
        <f>LARGE(F5:F7,1)+1</f>
        <v>35</v>
      </c>
      <c r="G8" t="str">
        <v>Porter à ébullition</v>
      </c>
      <c r="H8">
        <f>LARGE(H5:H7,1)+1</f>
        <v>54</v>
      </c>
      <c r="I8" t="str">
        <v>Rincer</v>
      </c>
      <c r="L8">
        <f>LARGE(L5:L7,1)+1</f>
        <v>4</v>
      </c>
      <c r="M8" t="str">
        <v>Assaisonner</v>
      </c>
      <c r="N8">
        <f>LARGE(N5:N7,1)+1</f>
        <v>49</v>
      </c>
      <c r="O8" t="str">
        <v>Dessécher</v>
      </c>
      <c r="Q8" t="str">
        <v>I</v>
      </c>
      <c r="R8">
        <f>LARGE(R5:R7,1)+1</f>
        <v>133</v>
      </c>
      <c r="S8" t="str">
        <v>Revenir</v>
      </c>
      <c r="V8">
        <f>LARGE(V5:V7,1)+1</f>
        <v>4</v>
      </c>
      <c r="W8" t="str">
        <v>Accoler</v>
      </c>
      <c r="X8">
        <f>LARGE(X5:X7,1)+1</f>
        <v>59</v>
      </c>
      <c r="Y8" t="str">
        <v>Décorer</v>
      </c>
      <c r="Z8">
        <f>LARGE(Z5:Z7,1)+1</f>
        <v>116</v>
      </c>
      <c r="AA8" t="str">
        <v>Farder</v>
      </c>
      <c r="AB8">
        <f>LARGE(AB5:AB7,1)+1</f>
        <v>166</v>
      </c>
      <c r="AC8" t="str">
        <v>Manier</v>
      </c>
      <c r="AD8">
        <f>LARGE(AD5:AD7,1)+1</f>
        <v>220</v>
      </c>
      <c r="AE8" t="str">
        <v>Raidir</v>
      </c>
      <c r="AF8">
        <f>LARGE(AF5:AF7,1)+1</f>
        <v>271</v>
      </c>
      <c r="AG8" t="str">
        <v>Tamponner</v>
      </c>
      <c r="AH8">
        <f>LARGE(AH4:AH7,1)+1</f>
        <v>5</v>
      </c>
      <c r="AI8" t="str">
        <v>agrandir</v>
      </c>
      <c r="AK8">
        <f>LARGE(AK4:AK7,1)+1</f>
        <v>61</v>
      </c>
      <c r="AL8" t="str">
        <v>inscrire</v>
      </c>
      <c r="AP8" t="str">
        <v>Abricoter : étendre une confiture d’abricot à l’aide d’un pinceau sur un entremets, sur une tarte ou une préparation pour la rendre brillante et la protéger en surface en limitant les risques de dessèchement et de brunissement enzymatique.</v>
      </c>
      <c r="AR8">
        <v>3</v>
      </c>
      <c r="AS8" t="str">
        <v>les mettre en filet</v>
      </c>
      <c r="AV8">
        <v>1</v>
      </c>
      <c r="AW8" t="str">
        <v>verifier les DLC</v>
      </c>
    </row>
    <row r="9" ht="27" customHeight="1">
      <c r="B9">
        <f>LARGE(B5:B8,1)+1</f>
        <v>5</v>
      </c>
      <c r="C9" t="str">
        <v>Agir rapidement</v>
      </c>
      <c r="D9">
        <f>LARGE(D5:D8,1)+1</f>
        <v>20</v>
      </c>
      <c r="E9" t="str">
        <v>Etaler</v>
      </c>
      <c r="F9">
        <f>LARGE(F5:F8,1)+1</f>
        <v>36</v>
      </c>
      <c r="G9" t="str">
        <v>Préchauffer</v>
      </c>
      <c r="I9" t="str">
        <v>S</v>
      </c>
      <c r="M9" t="str">
        <v>B</v>
      </c>
      <c r="N9">
        <f>LARGE(N5:N8,1)+1</f>
        <v>50</v>
      </c>
      <c r="O9" t="str">
        <v>Détendre</v>
      </c>
      <c r="P9">
        <f>LARGE(P5:P8,1)+1</f>
        <v>94</v>
      </c>
      <c r="Q9" t="str">
        <v>Inciser</v>
      </c>
      <c r="R9">
        <f>LARGE(R5:R8,1)+1</f>
        <v>134</v>
      </c>
      <c r="S9" t="str">
        <v>Rissoler</v>
      </c>
      <c r="V9">
        <f>LARGE(V5:V8,1)+1</f>
        <v>5</v>
      </c>
      <c r="W9" t="str">
        <v>Accompagner</v>
      </c>
      <c r="X9">
        <f>LARGE(X5:X8,1)+1</f>
        <v>60</v>
      </c>
      <c r="Y9" t="str">
        <v>Décortiquer</v>
      </c>
      <c r="Z9">
        <f>LARGE(Z5:Z8,1)+1</f>
        <v>117</v>
      </c>
      <c r="AA9" t="str">
        <v>Fariner</v>
      </c>
      <c r="AB9">
        <f>LARGE(AB5:AB8,1)+1</f>
        <v>167</v>
      </c>
      <c r="AC9" t="str">
        <v>Manipuler</v>
      </c>
      <c r="AD9">
        <f>LARGE(AD5:AD8,1)+1</f>
        <v>221</v>
      </c>
      <c r="AE9" t="str">
        <v>Rassir</v>
      </c>
      <c r="AF9">
        <f>LARGE(AF5:AF8,1)+1</f>
        <v>272</v>
      </c>
      <c r="AG9" t="str">
        <v>Tapisser</v>
      </c>
      <c r="AH9">
        <f>LARGE(AH4:AH8,1)+1</f>
        <v>6</v>
      </c>
      <c r="AI9" t="str">
        <v>ajuster</v>
      </c>
      <c r="AK9">
        <f>LARGE(AK4:AK8,1)+1</f>
        <v>62</v>
      </c>
      <c r="AL9" t="str">
        <v>insérer</v>
      </c>
      <c r="AP9" t="str">
        <v>Accoler : réunir, rassembler deux ou plusieurs éléments pour constituer un gâteau, un élément de fabrication ou autre.</v>
      </c>
      <c r="AR9">
        <v>4</v>
      </c>
      <c r="AS9" t="str">
        <v>dégorger le tout 1/2 heure à l'eau fraiche</v>
      </c>
      <c r="AV9">
        <v>2</v>
      </c>
      <c r="AW9" t="str">
        <v>peser les denrées</v>
      </c>
    </row>
    <row r="10" ht="27" customHeight="1">
      <c r="B10">
        <f>LARGE(B5:B9,1)+1</f>
        <v>6</v>
      </c>
      <c r="C10" t="str">
        <v>Ajouter</v>
      </c>
      <c r="E10" t="str">
        <v>F</v>
      </c>
      <c r="F10">
        <f>LARGE(F5:F9,1)+1</f>
        <v>37</v>
      </c>
      <c r="G10" t="str">
        <v>Prélever</v>
      </c>
      <c r="H10">
        <f>LARGE(H5:H9,1)+1</f>
        <v>55</v>
      </c>
      <c r="I10" t="str">
        <v>Saupoudrer</v>
      </c>
      <c r="L10">
        <f>LARGE(L5:L9,1)+1</f>
        <v>5</v>
      </c>
      <c r="M10" t="str">
        <v>Barder</v>
      </c>
      <c r="N10">
        <f>LARGE(N5:N9,1)+1</f>
        <v>51</v>
      </c>
      <c r="O10" t="str">
        <v>Dorer</v>
      </c>
      <c r="Q10" t="str">
        <v>L</v>
      </c>
      <c r="R10">
        <f>LARGE(R5:R9,1)+1</f>
        <v>135</v>
      </c>
      <c r="S10" t="str">
        <v>Rompre</v>
      </c>
      <c r="V10">
        <f>LARGE(V5:V9,1)+1</f>
        <v>6</v>
      </c>
      <c r="W10" t="str">
        <v>Additionner</v>
      </c>
      <c r="X10">
        <f>LARGE(X5:X9,1)+1</f>
        <v>61</v>
      </c>
      <c r="Y10" t="str">
        <v>Décuire</v>
      </c>
      <c r="Z10">
        <f>LARGE(Z5:Z9,1)+1</f>
        <v>118</v>
      </c>
      <c r="AA10" t="str">
        <v>Festonner</v>
      </c>
      <c r="AB10">
        <f>LARGE(AB5:AB9,1)+1</f>
        <v>168</v>
      </c>
      <c r="AC10" t="str">
        <v>Marbrer</v>
      </c>
      <c r="AD10">
        <f>LARGE(AD5:AD9,1)+1</f>
        <v>222</v>
      </c>
      <c r="AE10" t="str">
        <v>Rayer</v>
      </c>
      <c r="AF10">
        <f>LARGE(AF5:AF9,1)+1</f>
        <v>273</v>
      </c>
      <c r="AG10" t="str">
        <v>Terminer</v>
      </c>
      <c r="AH10">
        <f>LARGE(AH4:AH9,1)+1</f>
        <v>7</v>
      </c>
      <c r="AI10" t="str">
        <v>améliorer</v>
      </c>
      <c r="AK10">
        <f>LARGE(AK4:AK9,1)+1</f>
        <v>63</v>
      </c>
      <c r="AL10" t="str">
        <v>inspecter</v>
      </c>
      <c r="AP10" t="str">
        <v>Appareil : mélange de différentes substances alimentaires entrant dans la composition d’une préparation de pâtisserie.</v>
      </c>
      <c r="AR10">
        <v>5</v>
      </c>
      <c r="AS10" t="str">
        <v>hacher finement oignons et échalotes</v>
      </c>
      <c r="AV10">
        <v>3</v>
      </c>
      <c r="AW10" t="str">
        <v>sélectionner le matériel</v>
      </c>
    </row>
    <row r="11" ht="23.25" customHeight="1">
      <c r="B11">
        <f>LARGE(B5:B10,1)+1</f>
        <v>7</v>
      </c>
      <c r="C11" t="str">
        <v>Aplatir</v>
      </c>
      <c r="D11">
        <f>LARGE(D5:D10,1)+1</f>
        <v>21</v>
      </c>
      <c r="E11" t="str">
        <v>Faire bouillir</v>
      </c>
      <c r="F11">
        <f>LARGE(F5:F10,1)+1</f>
        <v>38</v>
      </c>
      <c r="G11" t="str">
        <v>Préparer</v>
      </c>
      <c r="H11">
        <f>LARGE(H5:H10,1)+1</f>
        <v>56</v>
      </c>
      <c r="I11" t="str">
        <v>Servir</v>
      </c>
      <c r="L11">
        <f>LARGE(L5:L10,1)+1</f>
        <v>6</v>
      </c>
      <c r="M11" t="str">
        <v>Beurrer</v>
      </c>
      <c r="N11">
        <f>LARGE(N5:N10,1)+1</f>
        <v>52</v>
      </c>
      <c r="O11" t="str">
        <v>Dresser</v>
      </c>
      <c r="P11">
        <f>LARGE(P5:P10,1)+1</f>
        <v>95</v>
      </c>
      <c r="Q11" t="str">
        <v>Lier</v>
      </c>
      <c r="R11">
        <f>LARGE(R5:R10,1)+1</f>
        <v>136</v>
      </c>
      <c r="S11" t="str">
        <v>Rôtir</v>
      </c>
      <c r="V11">
        <f>LARGE(V5:V10,1)+1</f>
        <v>7</v>
      </c>
      <c r="W11" t="str">
        <v>Adjoindre</v>
      </c>
      <c r="X11">
        <f>LARGE(X5:X10,1)+1</f>
        <v>62</v>
      </c>
      <c r="Y11" t="str">
        <v>Déffilandrer</v>
      </c>
      <c r="Z11">
        <f>LARGE(Z5:Z10,1)+1</f>
        <v>119</v>
      </c>
      <c r="AA11" t="str">
        <v>Fileter</v>
      </c>
      <c r="AB11">
        <f>LARGE(AB5:AB10,1)+1</f>
        <v>169</v>
      </c>
      <c r="AC11" t="str">
        <v>Mariner</v>
      </c>
      <c r="AD11">
        <f>LARGE(AD5:AD10,1)+1</f>
        <v>223</v>
      </c>
      <c r="AE11" t="str">
        <v>Réaliser</v>
      </c>
      <c r="AF11">
        <f>LARGE(AF5:AF10,1)+1</f>
        <v>274</v>
      </c>
      <c r="AG11" t="str">
        <v>Tomber</v>
      </c>
      <c r="AH11">
        <f>LARGE(AH4:AH10,1)+1</f>
        <v>8</v>
      </c>
      <c r="AI11" t="str">
        <v>aménager</v>
      </c>
      <c r="AK11">
        <f>LARGE(AK4:AK10,1)+1</f>
        <v>64</v>
      </c>
      <c r="AL11" t="str">
        <v>installer</v>
      </c>
      <c r="AP11" t="str">
        <v>Apprêt : technique survenant après le façonnage d’une pâte levée fermentée (pain, brioche…), pour assurer le développement des pièces par la fermentation avant la cuisson.</v>
      </c>
      <c r="AR11">
        <v>6</v>
      </c>
      <c r="AS11" t="str">
        <v>monder  épépiner  concasser les tomates</v>
      </c>
      <c r="AV11">
        <v>4</v>
      </c>
      <c r="AW11" t="str">
        <v>désinfecter le matériel et le poste de travail suivant la procédure</v>
      </c>
    </row>
    <row r="12" ht="23.25" customHeight="1">
      <c r="C12" t="str">
        <v>B</v>
      </c>
      <c r="E12" t="str">
        <v>G</v>
      </c>
      <c r="F12">
        <f>LARGE(F5:F11,1)+1</f>
        <v>39</v>
      </c>
      <c r="G12" t="str">
        <v>Protéger</v>
      </c>
      <c r="H12">
        <f>LARGE(H5:H11,1)+1</f>
        <v>57</v>
      </c>
      <c r="I12" t="str">
        <v>Snacker</v>
      </c>
      <c r="L12">
        <f>LARGE(L5:L11,1)+1</f>
        <v>7</v>
      </c>
      <c r="M12" t="str">
        <v>Blanchir</v>
      </c>
      <c r="O12" t="str">
        <v>E</v>
      </c>
      <c r="P12">
        <f>LARGE(P5:P11,1)+1</f>
        <v>96</v>
      </c>
      <c r="Q12" t="str">
        <v>Limoner</v>
      </c>
      <c r="S12" t="str">
        <v>S</v>
      </c>
      <c r="V12">
        <f>LARGE(V5:V11,1)+1</f>
        <v>8</v>
      </c>
      <c r="W12" t="str">
        <v>Agir rapidement</v>
      </c>
      <c r="X12">
        <f>LARGE(X5:X11,1)+1</f>
        <v>63</v>
      </c>
      <c r="Y12" t="str">
        <v>Déglacer</v>
      </c>
      <c r="Z12">
        <f>LARGE(Z5:Z11,1)+1</f>
        <v>120</v>
      </c>
      <c r="AA12" t="str">
        <v>Fixer</v>
      </c>
      <c r="AB12">
        <f>LARGE(AB5:AB11,1)+1</f>
        <v>170</v>
      </c>
      <c r="AC12" t="str">
        <v>Marquer</v>
      </c>
      <c r="AD12">
        <f>LARGE(AD5:AD11,1)+1</f>
        <v>224</v>
      </c>
      <c r="AE12" t="str">
        <v>Réchauffer en moins d'1 H</v>
      </c>
      <c r="AF12">
        <f>LARGE(AF5:AF11,1)+1</f>
        <v>275</v>
      </c>
      <c r="AG12" t="str">
        <v>Torréfier</v>
      </c>
      <c r="AH12">
        <f>LARGE(AH4:AH11,1)+1</f>
        <v>9</v>
      </c>
      <c r="AI12" t="str">
        <v>analyser</v>
      </c>
      <c r="AK12">
        <f>LARGE(AK4:AK11,1)+1</f>
        <v>65</v>
      </c>
      <c r="AL12" t="str">
        <v>inventer</v>
      </c>
      <c r="AP12" t="str">
        <v>Aromatiser : incorporer un arôme ou un aromate à une préparation.</v>
      </c>
      <c r="AR12">
        <v>7</v>
      </c>
      <c r="AS12" t="str">
        <v>concasser le persil</v>
      </c>
    </row>
    <row r="13" ht="26.25" customHeight="1">
      <c r="B13">
        <f>LARGE(B5:B12,1)+1</f>
        <v>8</v>
      </c>
      <c r="C13" t="str">
        <v>Battre</v>
      </c>
      <c r="D13">
        <f>LARGE(D5:D12,1)+1</f>
        <v>22</v>
      </c>
      <c r="E13" t="str">
        <v>Garnir</v>
      </c>
      <c r="G13" t="str">
        <v>R</v>
      </c>
      <c r="I13" t="str">
        <v>T</v>
      </c>
      <c r="L13">
        <f>LARGE(L5:L12,1)+1</f>
        <v>8</v>
      </c>
      <c r="M13" t="str">
        <v>Blondir</v>
      </c>
      <c r="N13">
        <f>LARGE(N5:N12,1)+1</f>
        <v>53</v>
      </c>
      <c r="O13" t="str">
        <v>Ebarber</v>
      </c>
      <c r="P13">
        <f>LARGE(P5:P12,1)+1</f>
        <v>97</v>
      </c>
      <c r="Q13" t="str">
        <v>Lisser</v>
      </c>
      <c r="R13">
        <f>LARGE(R5:R12,1)+1</f>
        <v>137</v>
      </c>
      <c r="S13" t="str">
        <v>Saigner</v>
      </c>
      <c r="V13">
        <f>LARGE(V5:V12,1)+1</f>
        <v>9</v>
      </c>
      <c r="W13" t="str">
        <v>Ajouter</v>
      </c>
      <c r="X13">
        <f>LARGE(X5:X12,1)+1</f>
        <v>64</v>
      </c>
      <c r="Y13" t="str">
        <v>Dégorger</v>
      </c>
      <c r="Z13">
        <f>LARGE(Z5:Z12,1)+1</f>
        <v>121</v>
      </c>
      <c r="AA13" t="str">
        <v>Flamber</v>
      </c>
      <c r="AB13">
        <f>LARGE(AB5:AB12,1)+1</f>
        <v>171</v>
      </c>
      <c r="AC13" t="str">
        <v>Masquer</v>
      </c>
      <c r="AD13">
        <f>LARGE(AD5:AD12,1)+1</f>
        <v>225</v>
      </c>
      <c r="AE13" t="str">
        <v>Recouvrir</v>
      </c>
      <c r="AF13">
        <f>LARGE(AF5:AF12,1)+1</f>
        <v>276</v>
      </c>
      <c r="AG13" t="str">
        <v>Tourer</v>
      </c>
      <c r="AH13">
        <f>LARGE(AH4:AH12,1)+1</f>
        <v>10</v>
      </c>
      <c r="AI13" t="str">
        <v>appliquer</v>
      </c>
      <c r="AK13">
        <f>LARGE(AK4:AK12,1)+1</f>
        <v>66</v>
      </c>
      <c r="AL13" t="str">
        <v>inventorier</v>
      </c>
      <c r="AP13" t="str">
        <v>B</v>
      </c>
      <c r="AR13">
        <v>8</v>
      </c>
      <c r="AS13" t="str">
        <v>pocher les filets pliés à très court mouillement</v>
      </c>
    </row>
    <row r="14" ht="22.5" customHeight="1">
      <c r="C14" t="str">
        <v>C</v>
      </c>
      <c r="E14" t="str">
        <v>I</v>
      </c>
      <c r="F14">
        <f>LARGE(F5:F13,1)+1</f>
        <v>40</v>
      </c>
      <c r="G14" t="str">
        <v>Réaliser</v>
      </c>
      <c r="H14">
        <f>LARGE(H5:H13,1)+1</f>
        <v>58</v>
      </c>
      <c r="I14" t="str">
        <v>Terminer</v>
      </c>
      <c r="L14">
        <f>LARGE(L5:L13,1)+1</f>
        <v>9</v>
      </c>
      <c r="M14" t="str">
        <v>Bouler</v>
      </c>
      <c r="N14">
        <f>LARGE(N5:N13,1)+1</f>
        <v>54</v>
      </c>
      <c r="O14" t="str">
        <v>Ecailler</v>
      </c>
      <c r="P14">
        <f>LARGE(P5:P13,1)+1</f>
        <v>98</v>
      </c>
      <c r="Q14" t="str">
        <v>Lustrer</v>
      </c>
      <c r="R14">
        <f>LARGE(R5:R13,1)+1</f>
        <v>138</v>
      </c>
      <c r="S14" t="str">
        <v>Saisir</v>
      </c>
      <c r="V14">
        <f>LARGE(V5:V13,1)+1</f>
        <v>10</v>
      </c>
      <c r="W14" t="str">
        <v>Aplatir</v>
      </c>
      <c r="X14">
        <f>LARGE(X5:X13,1)+1</f>
        <v>65</v>
      </c>
      <c r="Y14" t="str">
        <v>Dégourdir</v>
      </c>
      <c r="Z14">
        <f>LARGE(Z5:Z13,1)+1</f>
        <v>122</v>
      </c>
      <c r="AA14" t="str">
        <v>Flanquer</v>
      </c>
      <c r="AB14">
        <f>LARGE(AB5:AB13,1)+1</f>
        <v>172</v>
      </c>
      <c r="AC14" t="str">
        <v>Masser</v>
      </c>
      <c r="AD14">
        <f>LARGE(AD5:AD13,1)+1</f>
        <v>226</v>
      </c>
      <c r="AE14" t="str">
        <v>Rectifier</v>
      </c>
      <c r="AF14">
        <f>LARGE(AF5:AF13,1)+1</f>
        <v>277</v>
      </c>
      <c r="AG14" t="str">
        <v>Tourner</v>
      </c>
      <c r="AH14">
        <f>LARGE(AH4:AH13,1)+1</f>
        <v>11</v>
      </c>
      <c r="AI14" t="str">
        <v>approuver</v>
      </c>
      <c r="AK14">
        <f>LARGE(AK4:AK13,1)+1</f>
        <v>67</v>
      </c>
      <c r="AL14" t="str">
        <v>localiser</v>
      </c>
      <c r="AP14" t="str">
        <v>Beurrer :</v>
      </c>
      <c r="AS14" t="str">
        <v>sur toute cette garniture avec un peu de vin blanc</v>
      </c>
      <c r="AV14" t="str">
        <v>❷</v>
      </c>
      <c r="AW14" t="str">
        <v>Préparations préliminaires</v>
      </c>
    </row>
    <row r="15" ht="26.25" customHeight="1">
      <c r="B15">
        <f>LARGE(B5:B14,1)+1</f>
        <v>9</v>
      </c>
      <c r="C15" t="str">
        <v>Chauffer</v>
      </c>
      <c r="D15">
        <f>LARGE(D5:D14,1)+1</f>
        <v>23</v>
      </c>
      <c r="E15" t="str">
        <v>Incorporer</v>
      </c>
      <c r="F15">
        <f>LARGE(F5:F14,1)+1</f>
        <v>41</v>
      </c>
      <c r="G15" t="str">
        <v>Réchauffer en moins d'1 H</v>
      </c>
      <c r="I15" t="str">
        <v>U</v>
      </c>
      <c r="L15">
        <f>LARGE(L5:L14,1)+1</f>
        <v>10</v>
      </c>
      <c r="M15" t="str">
        <v>Braiser</v>
      </c>
      <c r="N15">
        <f>LARGE(N5:N14,1)+1</f>
        <v>55</v>
      </c>
      <c r="O15" t="str">
        <v>Ecaler</v>
      </c>
      <c r="Q15" t="str">
        <v>M</v>
      </c>
      <c r="R15">
        <f>LARGE(R5:R14,1)+1</f>
        <v>139</v>
      </c>
      <c r="S15" t="str">
        <v>Sangler</v>
      </c>
      <c r="V15">
        <f>LARGE(V5:V14,1)+1</f>
        <v>11</v>
      </c>
      <c r="W15" t="str">
        <v>Aromatiser</v>
      </c>
      <c r="X15">
        <f>LARGE(X5:X14,1)+1</f>
        <v>66</v>
      </c>
      <c r="Y15" t="str">
        <v>Dégraisser</v>
      </c>
      <c r="Z15">
        <f>LARGE(Z5:Z14,1)+1</f>
        <v>123</v>
      </c>
      <c r="AA15" t="str">
        <v>Fleurer</v>
      </c>
      <c r="AB15">
        <f>LARGE(AB5:AB14,1)+1</f>
        <v>173</v>
      </c>
      <c r="AC15" t="str">
        <v>Mélanger</v>
      </c>
      <c r="AD15">
        <f>LARGE(AD5:AD14,1)+1</f>
        <v>227</v>
      </c>
      <c r="AE15" t="str">
        <v>Réduire</v>
      </c>
      <c r="AF15">
        <f>LARGE(AF5:AF14,1)+1</f>
        <v>278</v>
      </c>
      <c r="AG15" t="str">
        <v>Travailler</v>
      </c>
      <c r="AH15">
        <f>LARGE(AH4:AH14,1)+1</f>
        <v>12</v>
      </c>
      <c r="AI15" t="str">
        <v>archiver</v>
      </c>
      <c r="AK15">
        <f>LARGE(AK4:AK14,1)+1</f>
        <v>68</v>
      </c>
      <c r="AL15" t="str">
        <v>maintenir</v>
      </c>
      <c r="AP15" t="str">
        <v>– ajouter de beurre à une sauce</v>
      </c>
      <c r="AR15">
        <v>9</v>
      </c>
      <c r="AS15" t="str">
        <v>cuire 4 à 6 mn</v>
      </c>
      <c r="AV15">
        <v>1</v>
      </c>
      <c r="AW15" t="str">
        <v xml:space="preserve"> La veille, décongeler les filets de morue suivant la procédure.</v>
      </c>
    </row>
    <row r="16" ht="23.25" customHeight="1">
      <c r="B16">
        <f>LARGE(B5:B15,1)+1</f>
        <v>10</v>
      </c>
      <c r="C16" t="str">
        <v>Conserver</v>
      </c>
      <c r="D16">
        <f>LARGE(D5:D15,1)+1</f>
        <v>24</v>
      </c>
      <c r="E16" t="str">
        <v>Indications packaging</v>
      </c>
      <c r="F16">
        <f>LARGE(F5:F15,1)+1</f>
        <v>42</v>
      </c>
      <c r="G16" t="str">
        <v>Recouvrir</v>
      </c>
      <c r="H16">
        <f>LARGE(H5:H15,1)+1</f>
        <v>59</v>
      </c>
      <c r="I16" t="str">
        <v>Utiliser</v>
      </c>
      <c r="L16">
        <f>LARGE(L5:L15,1)+1</f>
        <v>11</v>
      </c>
      <c r="M16" t="str">
        <v>Brider</v>
      </c>
      <c r="N16">
        <f>LARGE(N5:N15,1)+1</f>
        <v>56</v>
      </c>
      <c r="O16" t="str">
        <v>Ecorcher</v>
      </c>
      <c r="P16">
        <f>LARGE(P5:P15,1)+1</f>
        <v>99</v>
      </c>
      <c r="Q16" t="str">
        <v>Macérer</v>
      </c>
      <c r="R16">
        <f>LARGE(R5:R15,1)+1</f>
        <v>140</v>
      </c>
      <c r="S16" t="str">
        <v>Sauter</v>
      </c>
      <c r="V16">
        <f>LARGE(V5:V15,1)+1</f>
        <v>12</v>
      </c>
      <c r="W16" t="str">
        <v>Arroser</v>
      </c>
      <c r="X16">
        <f>LARGE(X5:X15,1)+1</f>
        <v>67</v>
      </c>
      <c r="Y16" t="str">
        <v>Déhousser</v>
      </c>
      <c r="Z16">
        <f>LARGE(Z5:Z15,1)+1</f>
        <v>124</v>
      </c>
      <c r="AA16" t="str">
        <v>Foisonner</v>
      </c>
      <c r="AB16">
        <f>LARGE(AB5:AB15,1)+1</f>
        <v>174</v>
      </c>
      <c r="AC16" t="str">
        <v>Meringuer</v>
      </c>
      <c r="AD16">
        <f>LARGE(AD5:AD15,1)+1</f>
        <v>228</v>
      </c>
      <c r="AE16" t="str">
        <v>Refroidir</v>
      </c>
      <c r="AF16">
        <f>LARGE(AF5:AF15,1)+1</f>
        <v>279</v>
      </c>
      <c r="AG16" t="str">
        <v>Tremper</v>
      </c>
      <c r="AH16">
        <f>LARGE(AH4:AH15,1)+1</f>
        <v>13</v>
      </c>
      <c r="AI16" t="str">
        <v>assembler</v>
      </c>
      <c r="AK16">
        <f>LARGE(AK4:AK15,1)+1</f>
        <v>69</v>
      </c>
      <c r="AL16" t="str">
        <v>manier</v>
      </c>
      <c r="AP16" t="str">
        <v>– enduire un moule ou un ustensile de beurre afin d’empêcher les mets d’attacher au fond ou aux parois.</v>
      </c>
      <c r="AR16">
        <v>10</v>
      </c>
      <c r="AS16" t="str">
        <v>débarrasser les filets sur plat beurré</v>
      </c>
    </row>
    <row r="17" ht="23.25" customHeight="1">
      <c r="B17">
        <f>LARGE(B5:B16,1)+1</f>
        <v>11</v>
      </c>
      <c r="C17" t="str">
        <v>Contrôler</v>
      </c>
      <c r="E17" t="str">
        <v>J</v>
      </c>
      <c r="F17">
        <f>LARGE(F5:F16,1)+1</f>
        <v>43</v>
      </c>
      <c r="G17" t="str">
        <v>Rectifier</v>
      </c>
      <c r="I17" t="str">
        <v>V</v>
      </c>
      <c r="M17" t="str">
        <v>C</v>
      </c>
      <c r="N17">
        <f>LARGE(N5:N16,1)+1</f>
        <v>57</v>
      </c>
      <c r="O17" t="str">
        <v>Ecosser</v>
      </c>
      <c r="P17">
        <f>LARGE(P5:P16,1)+1</f>
        <v>100</v>
      </c>
      <c r="Q17" t="str">
        <v>Manchonner</v>
      </c>
      <c r="R17">
        <f>LARGE(R5:R16,1)+1</f>
        <v>141</v>
      </c>
      <c r="S17" t="str">
        <v>Serrer</v>
      </c>
      <c r="V17">
        <f>LARGE(V5:V16,1)+1</f>
        <v>13</v>
      </c>
      <c r="W17" t="str">
        <v>Assaisonner</v>
      </c>
      <c r="X17">
        <f>LARGE(X5:X16,1)+1</f>
        <v>68</v>
      </c>
      <c r="Y17" t="str">
        <v>Délayer</v>
      </c>
      <c r="Z17">
        <f>LARGE(Z5:Z16,1)+1</f>
        <v>125</v>
      </c>
      <c r="AA17" t="str">
        <v>Foncer</v>
      </c>
      <c r="AB17">
        <f>LARGE(AB5:AB16,1)+1</f>
        <v>175</v>
      </c>
      <c r="AC17" t="str">
        <v>Mettre au point</v>
      </c>
      <c r="AD17">
        <f>LARGE(AD5:AD16,1)+1</f>
        <v>229</v>
      </c>
      <c r="AE17" t="str">
        <v>Régénérer</v>
      </c>
      <c r="AF17">
        <f>LARGE(AF5:AF16,1)+1</f>
        <v>280</v>
      </c>
      <c r="AG17" t="str">
        <v>Tronçonner</v>
      </c>
      <c r="AH17">
        <f>LARGE(AH4:AH16,1)+1</f>
        <v>14</v>
      </c>
      <c r="AI17" t="str">
        <v>attacher</v>
      </c>
      <c r="AK17">
        <f>LARGE(AK4:AK16,1)+1</f>
        <v>70</v>
      </c>
      <c r="AL17" t="str">
        <v>manœuvrer</v>
      </c>
      <c r="AP17" t="str">
        <v>– incorporer du beurre dans la détrempe d’une pâte feuilletée ou d’une pâte levée feuilletée, pour le tourage.</v>
      </c>
      <c r="AR17">
        <v>11</v>
      </c>
      <c r="AS17" t="str">
        <v>les tenir au chaud</v>
      </c>
      <c r="AV17">
        <v>2</v>
      </c>
      <c r="AW17" t="str">
        <v xml:space="preserve"> Éventuellement, dessaler par trempage dans un grand volume d'eau.</v>
      </c>
    </row>
    <row r="18" ht="23.25" customHeight="1">
      <c r="C18" t="str">
        <v>D</v>
      </c>
      <c r="D18">
        <f>LARGE(D5:D17,1)+1</f>
        <v>25</v>
      </c>
      <c r="E18" t="str">
        <v>Jeter</v>
      </c>
      <c r="F18">
        <f>LARGE(F5:F17,1)+1</f>
        <v>44</v>
      </c>
      <c r="G18" t="str">
        <v>Refroidir</v>
      </c>
      <c r="H18">
        <f>LARGE(H5:H17,1)+1</f>
        <v>60</v>
      </c>
      <c r="I18" t="str">
        <v>Vérifier la temp.</v>
      </c>
      <c r="L18">
        <f>LARGE(L5:L17,1)+1</f>
        <v>12</v>
      </c>
      <c r="M18" t="str">
        <v>Canneler</v>
      </c>
      <c r="N18">
        <f>LARGE(N5:N17,1)+1</f>
        <v>58</v>
      </c>
      <c r="O18" t="str">
        <v>Ecumer</v>
      </c>
      <c r="P18">
        <f>LARGE(P5:P17,1)+1</f>
        <v>101</v>
      </c>
      <c r="Q18" t="str">
        <v>Marbrer</v>
      </c>
      <c r="R18">
        <f>LARGE(R5:R17,1)+1</f>
        <v>142</v>
      </c>
      <c r="S18" t="str">
        <v>Singer</v>
      </c>
      <c r="W18" t="str">
        <v>B</v>
      </c>
      <c r="X18">
        <f>LARGE(X5:X17,1)+1</f>
        <v>69</v>
      </c>
      <c r="Y18" t="str">
        <v>Démouler</v>
      </c>
      <c r="Z18">
        <f>LARGE(Z5:Z17,1)+1</f>
        <v>126</v>
      </c>
      <c r="AA18" t="str">
        <v>Fondre</v>
      </c>
      <c r="AB18">
        <f>LARGE(AB5:AB17,1)+1</f>
        <v>176</v>
      </c>
      <c r="AC18" t="str">
        <v>Mettre en cuisson</v>
      </c>
      <c r="AD18">
        <f>LARGE(AD5:AD17,1)+1</f>
        <v>230</v>
      </c>
      <c r="AE18" t="str">
        <v>Réhydrater</v>
      </c>
      <c r="AF18">
        <f>LARGE(AF5:AF17,1)+1</f>
        <v>281</v>
      </c>
      <c r="AG18" t="str">
        <v>Trousser</v>
      </c>
      <c r="AH18">
        <f>LARGE(AH4:AH17,1)+1</f>
        <v>15</v>
      </c>
      <c r="AI18" t="str">
        <v>attribuer</v>
      </c>
      <c r="AK18">
        <f>LARGE(AK4:AK17,1)+1</f>
        <v>71</v>
      </c>
      <c r="AL18" t="str">
        <v>mesurer</v>
      </c>
      <c r="AP18" t="str">
        <v>Bain-marie : eau plus ou moins chaude dans laquelle on place des récipients contenant des préparations à cuire ou à tenir au chaud.</v>
      </c>
      <c r="AR18">
        <v>12</v>
      </c>
      <c r="AS18" t="str">
        <v>réduire la garniture presque à sec</v>
      </c>
    </row>
    <row r="19" ht="23.25" customHeight="1">
      <c r="B19">
        <f>LARGE(B5:B18,1)+1</f>
        <v>12</v>
      </c>
      <c r="C19" t="str">
        <v>Décorer</v>
      </c>
      <c r="E19" t="str">
        <v>L</v>
      </c>
      <c r="F19">
        <f>LARGE(F5:F18,1)+1</f>
        <v>45</v>
      </c>
      <c r="G19" t="str">
        <v>Réhydrater</v>
      </c>
      <c r="H19">
        <f>LARGE(H5:H18,1)+1</f>
        <v>61</v>
      </c>
      <c r="I19" t="str">
        <v>Verser</v>
      </c>
      <c r="L19">
        <f>LARGE(L5:L18,1)+1</f>
        <v>13</v>
      </c>
      <c r="M19" t="str">
        <v>Caraméliser</v>
      </c>
      <c r="N19">
        <f>LARGE(N5:N18,1)+1</f>
        <v>59</v>
      </c>
      <c r="O19" t="str">
        <v>Effilandrer</v>
      </c>
      <c r="P19">
        <f>LARGE(P5:P18,1)+1</f>
        <v>102</v>
      </c>
      <c r="Q19" t="str">
        <v>Mariner</v>
      </c>
      <c r="R19">
        <f>LARGE(R5:R18,1)+1</f>
        <v>143</v>
      </c>
      <c r="S19" t="str">
        <v>Suer</v>
      </c>
      <c r="V19">
        <f>LARGE(V5:V18,1)+1</f>
        <v>14</v>
      </c>
      <c r="W19" t="str">
        <v>Barder</v>
      </c>
      <c r="X19">
        <f>LARGE(X5:X18,1)+1</f>
        <v>70</v>
      </c>
      <c r="Y19" t="str">
        <v>Dénerver</v>
      </c>
      <c r="Z19">
        <f>LARGE(Z5:Z18,1)+1</f>
        <v>127</v>
      </c>
      <c r="AA19" t="str">
        <v>Fouetter</v>
      </c>
      <c r="AB19">
        <f>LARGE(AB5:AB18,1)+1</f>
        <v>177</v>
      </c>
      <c r="AC19" t="str">
        <v>Mijoter</v>
      </c>
      <c r="AD19">
        <f>LARGE(AD5:AD18,1)+1</f>
        <v>231</v>
      </c>
      <c r="AE19" t="str">
        <v>Relâcher</v>
      </c>
      <c r="AF19">
        <f>LARGE(AF5:AF18,1)+1</f>
        <v>282</v>
      </c>
      <c r="AG19" t="str">
        <v>Turbiner</v>
      </c>
      <c r="AH19">
        <f>LARGE(AH4:AH18,1)+1</f>
        <v>16</v>
      </c>
      <c r="AI19" t="str">
        <v>brancher</v>
      </c>
      <c r="AK19">
        <f>LARGE(AK4:AK18,1)+1</f>
        <v>72</v>
      </c>
      <c r="AL19" t="str">
        <v>mettre</v>
      </c>
      <c r="AP19" t="str">
        <v>Battre : agiter vigoureusement une préparation à l’aide d’un fouet, pour la rendre homogène ou lui donner du volume (foisonnement).</v>
      </c>
      <c r="AR19">
        <v>13</v>
      </c>
      <c r="AS19" t="str">
        <v>monter au beurre</v>
      </c>
      <c r="AV19">
        <v>3</v>
      </c>
      <c r="AW19" t="str">
        <v>Plaquer les filets sur 5 bacs GN 1/1 H 25 perforés.</v>
      </c>
    </row>
    <row r="20" ht="27" customHeight="1">
      <c r="B20">
        <f>LARGE(B5:B19,1)+1</f>
        <v>13</v>
      </c>
      <c r="C20" t="str">
        <v>Délayer</v>
      </c>
      <c r="D20">
        <f>LARGE(D5:D19,1)+1</f>
        <v>26</v>
      </c>
      <c r="E20" t="str">
        <v>Laver</v>
      </c>
      <c r="F20">
        <f>LARGE(F5:F19,1)+1</f>
        <v>46</v>
      </c>
      <c r="G20" t="str">
        <v>Remonter en température</v>
      </c>
      <c r="L20">
        <f>LARGE(L5:L19,1)+1</f>
        <v>14</v>
      </c>
      <c r="M20" t="str">
        <v>Châtrer</v>
      </c>
      <c r="N20">
        <f>LARGE(N5:N19,1)+1</f>
        <v>60</v>
      </c>
      <c r="O20" t="str">
        <v>Effiler</v>
      </c>
      <c r="P20">
        <f>LARGE(P5:P19,1)+1</f>
        <v>103</v>
      </c>
      <c r="Q20" t="str">
        <v>Masquer</v>
      </c>
      <c r="S20" t="str">
        <v>T</v>
      </c>
      <c r="V20">
        <f>LARGE(V5:V19,1)+1</f>
        <v>15</v>
      </c>
      <c r="W20" t="str">
        <v>Battre</v>
      </c>
      <c r="X20">
        <f>LARGE(X5:X19,1)+1</f>
        <v>71</v>
      </c>
      <c r="Y20" t="str">
        <v>Dénoyauter</v>
      </c>
      <c r="Z20">
        <f>LARGE(Z5:Z19,1)+1</f>
        <v>128</v>
      </c>
      <c r="AA20" t="str">
        <v>Fouler</v>
      </c>
      <c r="AB20">
        <f>LARGE(AB5:AB19,1)+1</f>
        <v>178</v>
      </c>
      <c r="AC20" t="str">
        <v>Mixer</v>
      </c>
      <c r="AD20">
        <f>LARGE(AD5:AD19,1)+1</f>
        <v>232</v>
      </c>
      <c r="AE20" t="str">
        <v>Relever</v>
      </c>
      <c r="AH20">
        <f>LARGE(AH4:AH19,1)+1</f>
        <v>17</v>
      </c>
      <c r="AI20" t="str">
        <v>calculer</v>
      </c>
      <c r="AK20">
        <f>LARGE(AK4:AK19,1)+1</f>
        <v>73</v>
      </c>
      <c r="AL20" t="str">
        <v>moderniser</v>
      </c>
      <c r="AP20" t="str">
        <v>Beurre clarifié : beurre fondu et décanté dont on a éliminé de la caséine et du petit lait.</v>
      </c>
      <c r="AR20">
        <v>14</v>
      </c>
      <c r="AS20" t="str">
        <v xml:space="preserve">napper les filets </v>
      </c>
    </row>
    <row r="21" ht="20.25" customHeight="1">
      <c r="B21">
        <f>LARGE(B5:B20,1)+1</f>
        <v>14</v>
      </c>
      <c r="C21" t="str">
        <v>Disperser</v>
      </c>
      <c r="E21" t="str">
        <v>M</v>
      </c>
      <c r="F21">
        <f>LARGE(F5:F20,1)+1</f>
        <v>47</v>
      </c>
      <c r="G21" t="str">
        <v>Remplacer</v>
      </c>
      <c r="L21">
        <f>LARGE(L5:L20,1)+1</f>
        <v>15</v>
      </c>
      <c r="M21" t="str">
        <v>Chaufroiter</v>
      </c>
      <c r="N21">
        <f>LARGE(N5:N20,1)+1</f>
        <v>61</v>
      </c>
      <c r="O21" t="str">
        <v>Egermer</v>
      </c>
      <c r="P21">
        <f>LARGE(P5:P20,1)+1</f>
        <v>104</v>
      </c>
      <c r="Q21" t="str">
        <v>Masser</v>
      </c>
      <c r="R21">
        <f>LARGE(R5:R20,1)+1</f>
        <v>144</v>
      </c>
      <c r="S21" t="str">
        <v>Tailler</v>
      </c>
      <c r="V21">
        <f>LARGE(V5:V20,1)+1</f>
        <v>16</v>
      </c>
      <c r="W21" t="str">
        <v>Beurrer</v>
      </c>
      <c r="X21">
        <f>LARGE(X5:X20,1)+1</f>
        <v>72</v>
      </c>
      <c r="Y21" t="str">
        <v>Denteler</v>
      </c>
      <c r="Z21">
        <f>LARGE(Z5:Z20,1)+1</f>
        <v>129</v>
      </c>
      <c r="AA21" t="str">
        <v>Fourrer</v>
      </c>
      <c r="AB21">
        <f>LARGE(AB5:AB20,1)+1</f>
        <v>179</v>
      </c>
      <c r="AC21" t="str">
        <v>Modeler</v>
      </c>
      <c r="AD21">
        <f>LARGE(AD5:AD20,1)+1</f>
        <v>233</v>
      </c>
      <c r="AE21" t="str">
        <v>Remonter en température</v>
      </c>
      <c r="AG21" t="str">
        <v>U</v>
      </c>
      <c r="AH21">
        <f>LARGE(AH4:AH20,1)+1</f>
        <v>18</v>
      </c>
      <c r="AI21" t="str">
        <v>cataloguer</v>
      </c>
      <c r="AK21">
        <f>LARGE(AK4:AK20,1)+1</f>
        <v>74</v>
      </c>
      <c r="AL21" t="str">
        <v>monter</v>
      </c>
      <c r="AP21" t="str">
        <v>Beurre en pommade : beurre ramolli ayant la consistance d’une pommade.</v>
      </c>
      <c r="AR21">
        <v>15</v>
      </c>
      <c r="AS21" t="str">
        <v>servir sans attendre</v>
      </c>
      <c r="AV21">
        <v>4</v>
      </c>
      <c r="AW21" t="str">
        <v xml:space="preserve"> Mettre les bacs sur l'échelle de four</v>
      </c>
    </row>
    <row r="22" ht="23.25" customHeight="1">
      <c r="B22">
        <f>LARGE(B5:B21,1)+1</f>
        <v>15</v>
      </c>
      <c r="C22" t="str">
        <v>Disposer</v>
      </c>
      <c r="D22">
        <f>LARGE(D5:D21,1)+1</f>
        <v>27</v>
      </c>
      <c r="E22" t="str">
        <v>Maintenir en temp. sup à 63°</v>
      </c>
      <c r="F22">
        <f>LARGE(F5:F21,1)+1</f>
        <v>48</v>
      </c>
      <c r="G22" t="str">
        <v>Remuer</v>
      </c>
      <c r="L22">
        <f>LARGE(L5:L21,1)+1</f>
        <v>16</v>
      </c>
      <c r="M22" t="str">
        <v>Chemiser</v>
      </c>
      <c r="N22">
        <f>LARGE(N5:N21,1)+1</f>
        <v>62</v>
      </c>
      <c r="O22" t="str">
        <v>Egoutter</v>
      </c>
      <c r="P22">
        <f>LARGE(P5:P21,1)+1</f>
        <v>105</v>
      </c>
      <c r="Q22" t="str">
        <v>Meringuer</v>
      </c>
      <c r="R22">
        <f>LARGE(R5:R21,1)+1</f>
        <v>145</v>
      </c>
      <c r="S22" t="str">
        <v>Tamiser</v>
      </c>
      <c r="V22">
        <f>LARGE(V5:V21,1)+1</f>
        <v>17</v>
      </c>
      <c r="W22" t="str">
        <v>Blanchir</v>
      </c>
      <c r="X22">
        <f>LARGE(X5:X21,1)+1</f>
        <v>73</v>
      </c>
      <c r="Y22" t="str">
        <v>Dépouiller</v>
      </c>
      <c r="Z22">
        <f>LARGE(Z5:Z21,1)+1</f>
        <v>130</v>
      </c>
      <c r="AA22" t="str">
        <v>Fraiser</v>
      </c>
      <c r="AB22">
        <f>LARGE(AB5:AB21,1)+1</f>
        <v>180</v>
      </c>
      <c r="AC22" t="str">
        <v>Moiner</v>
      </c>
      <c r="AD22">
        <f>LARGE(AD5:AD21,1)+1</f>
        <v>234</v>
      </c>
      <c r="AE22" t="str">
        <v>Remplacer</v>
      </c>
      <c r="AF22">
        <f>LARGE(AF5:AF21,1)+1</f>
        <v>283</v>
      </c>
      <c r="AG22" t="str">
        <v>Upériser</v>
      </c>
      <c r="AH22">
        <f>LARGE(AH4:AH21,1)+1</f>
        <v>19</v>
      </c>
      <c r="AI22" t="str">
        <v>centraliser</v>
      </c>
      <c r="AK22">
        <f>LARGE(AK4:AK21,1)+1</f>
        <v>75</v>
      </c>
      <c r="AL22" t="str">
        <v>naviguer</v>
      </c>
      <c r="AP22" t="str">
        <v>Blanchiment : phénomène de déstabilisation d’une fabrication de chocolat, correspondants à la migration en surface des cristaux de sucre, liée à une conservation en atmosphère humide et/ou un travail du chocolat à des températures inadaptées.</v>
      </c>
      <c r="AV22">
        <v>5</v>
      </c>
      <c r="AW22" t="str">
        <v>et réserver au froid en attente de cuisson.</v>
      </c>
    </row>
    <row r="23" ht="23.25" customHeight="1">
      <c r="D23">
        <f>LARGE(D5:D22,1)+1</f>
        <v>28</v>
      </c>
      <c r="E23" t="str">
        <v>Manipuler</v>
      </c>
      <c r="F23">
        <f>LARGE(F5:F22,1)+1</f>
        <v>49</v>
      </c>
      <c r="G23" t="str">
        <v>Répartir</v>
      </c>
      <c r="L23">
        <f>LARGE(L5:L22,1)+1</f>
        <v>17</v>
      </c>
      <c r="M23" t="str">
        <v>Chiqueter</v>
      </c>
      <c r="N23">
        <f>LARGE(N5:N22,1)+1</f>
        <v>63</v>
      </c>
      <c r="O23" t="str">
        <v>Egrapper</v>
      </c>
      <c r="P23">
        <f>LARGE(P5:P22,1)+1</f>
        <v>106</v>
      </c>
      <c r="Q23" t="str">
        <v>Mijoter</v>
      </c>
      <c r="R23">
        <f>LARGE(R5:R22,1)+1</f>
        <v>146</v>
      </c>
      <c r="S23" t="str">
        <v>Tamponner</v>
      </c>
      <c r="V23">
        <f>LARGE(V5:V22,1)+1</f>
        <v>18</v>
      </c>
      <c r="W23" t="str">
        <v>Blondir</v>
      </c>
      <c r="X23">
        <f>LARGE(X5:X22,1)+1</f>
        <v>74</v>
      </c>
      <c r="Y23" t="str">
        <v>Dérober</v>
      </c>
      <c r="Z23">
        <f>LARGE(Z5:Z22,1)+1</f>
        <v>131</v>
      </c>
      <c r="AA23" t="str">
        <v>Frapper</v>
      </c>
      <c r="AB23">
        <f>LARGE(AB5:AB22,1)+1</f>
        <v>181</v>
      </c>
      <c r="AC23" t="str">
        <v>Monder</v>
      </c>
      <c r="AD23">
        <f>LARGE(AD5:AD22,1)+1</f>
        <v>235</v>
      </c>
      <c r="AE23" t="str">
        <v>Remuer</v>
      </c>
      <c r="AF23">
        <f>LARGE(AF5:AF22,1)+1</f>
        <v>284</v>
      </c>
      <c r="AG23" t="str">
        <v>Utiliser</v>
      </c>
      <c r="AH23">
        <f>LARGE(AH4:AH22,1)+1</f>
        <v>20</v>
      </c>
      <c r="AI23" t="str">
        <v>chercher</v>
      </c>
      <c r="AK23">
        <f>LARGE(AK4:AK22,1)+1</f>
        <v>76</v>
      </c>
      <c r="AL23" t="str">
        <v>nettoyer</v>
      </c>
      <c r="AP23" t="str">
        <v>Blanchir : travailler ensemble le jaune d’œuf et le sucre au fouet jusqu’à ce que le mélange devienne mousseux.</v>
      </c>
      <c r="AS23" t="str">
        <v>source : Fiches techniques de cuisine Annette et Jean Pierre DOMERGUES</v>
      </c>
      <c r="AV23">
        <v>6</v>
      </c>
      <c r="AW23" t="str">
        <v xml:space="preserve"> Au cutter, hacher finement l'ail. Réserver.</v>
      </c>
    </row>
    <row r="24" ht="23.25" customHeight="1">
      <c r="D24">
        <f>LARGE(D5:D23,1)+1</f>
        <v>29</v>
      </c>
      <c r="E24" t="str">
        <v>Mélanger</v>
      </c>
      <c r="F24">
        <f>LARGE(F5:F23,1)+1</f>
        <v>50</v>
      </c>
      <c r="G24" t="str">
        <v>Repasser</v>
      </c>
      <c r="L24">
        <f>LARGE(L5:L23,1)+1</f>
        <v>18</v>
      </c>
      <c r="M24" t="str">
        <v>Ciseler</v>
      </c>
      <c r="N24">
        <f>LARGE(N5:N23,1)+1</f>
        <v>64</v>
      </c>
      <c r="O24" t="str">
        <v>Egrener</v>
      </c>
      <c r="P24">
        <f>LARGE(P5:P23,1)+1</f>
        <v>107</v>
      </c>
      <c r="Q24" t="str">
        <v>Monder</v>
      </c>
      <c r="R24">
        <f>LARGE(R5:R23,1)+1</f>
        <v>147</v>
      </c>
      <c r="S24" t="str">
        <v>Tapisser</v>
      </c>
      <c r="V24">
        <f>LARGE(V5:V23,1)+1</f>
        <v>19</v>
      </c>
      <c r="W24" t="str">
        <v>Bouler</v>
      </c>
      <c r="X24">
        <f>LARGE(X5:X23,1)+1</f>
        <v>75</v>
      </c>
      <c r="Y24" t="str">
        <v>Désosser</v>
      </c>
      <c r="Z24">
        <f>LARGE(Z5:Z23,1)+1</f>
        <v>132</v>
      </c>
      <c r="AA24" t="str">
        <v>Fraser</v>
      </c>
      <c r="AB24">
        <f>LARGE(AB5:AB23,1)+1</f>
        <v>182</v>
      </c>
      <c r="AC24" t="str">
        <v>Monter</v>
      </c>
      <c r="AD24">
        <f>LARGE(AD5:AD23,1)+1</f>
        <v>236</v>
      </c>
      <c r="AE24" t="str">
        <v>Répartir</v>
      </c>
      <c r="AH24">
        <f>LARGE(AH4:AH23,1)+1</f>
        <v>21</v>
      </c>
      <c r="AI24" t="str">
        <v>classifier</v>
      </c>
      <c r="AK24">
        <f>LARGE(AK4:AK23,1)+1</f>
        <v>77</v>
      </c>
      <c r="AL24" t="str">
        <v>optimiser</v>
      </c>
      <c r="AP24" t="str">
        <v>Bouler : façonner à la main une pâte pour lui donner la forme d’une boule.</v>
      </c>
      <c r="AV24">
        <v>7</v>
      </c>
      <c r="AW24" t="str">
        <v xml:space="preserve"> Chauffer le lait et le maintenir au chaud.</v>
      </c>
    </row>
    <row r="25" ht="25.5" customHeight="1">
      <c r="D25">
        <f>LARGE(D5:D24,1)+1</f>
        <v>30</v>
      </c>
      <c r="E25" t="str">
        <v>Mettre en cuisson</v>
      </c>
      <c r="L25">
        <f>LARGE(L5:L24,1)+1</f>
        <v>19</v>
      </c>
      <c r="M25" t="str">
        <v>Citronner</v>
      </c>
      <c r="N25">
        <f>LARGE(N5:N24,1)+1</f>
        <v>65</v>
      </c>
      <c r="O25" t="str">
        <v>Emincer</v>
      </c>
      <c r="P25">
        <f>LARGE(P5:P24,1)+1</f>
        <v>108</v>
      </c>
      <c r="Q25" t="str">
        <v>Monter</v>
      </c>
      <c r="R25">
        <f>LARGE(R5:R24,1)+1</f>
        <v>148</v>
      </c>
      <c r="S25" t="str">
        <v>Tourer</v>
      </c>
      <c r="V25">
        <f>LARGE(V5:V24,1)+1</f>
        <v>20</v>
      </c>
      <c r="W25" t="str">
        <v>Braiser</v>
      </c>
      <c r="X25">
        <f>LARGE(X5:X24,1)+1</f>
        <v>76</v>
      </c>
      <c r="Y25" t="str">
        <v>Dessécher</v>
      </c>
      <c r="Z25">
        <f>LARGE(Z5:Z24,1)+1</f>
        <v>133</v>
      </c>
      <c r="AA25" t="str">
        <v>Frémir</v>
      </c>
      <c r="AB25">
        <f>LARGE(AB5:AB24,1)+1</f>
        <v>183</v>
      </c>
      <c r="AC25" t="str">
        <v>Mortifier</v>
      </c>
      <c r="AD25">
        <f>LARGE(AD5:AD24,1)+1</f>
        <v>237</v>
      </c>
      <c r="AE25" t="str">
        <v>Repasser</v>
      </c>
      <c r="AG25" t="str">
        <v>V</v>
      </c>
      <c r="AH25">
        <f>LARGE(AH4:AH24,1)+1</f>
        <v>22</v>
      </c>
      <c r="AI25" t="str">
        <v>commander</v>
      </c>
      <c r="AK25">
        <f>LARGE(AK4:AK24,1)+1</f>
        <v>78</v>
      </c>
      <c r="AL25" t="str">
        <v>ordonnancer</v>
      </c>
      <c r="AP25" t="str">
        <v>Brunissement enzymatique : c’est le phénomène qui se produit au contact de l’air à la suite d’opérations ou de traitements de divers végétaux (épluchage, taille) lesquels dégradent la structure végétale externe. Le phénomène conduit à un changement de couleur brun caractéristique du fruit).</v>
      </c>
      <c r="AS25" t="str">
        <v>Editeur DOMERGUES 4  rue de la Bourie Rouge 45 000 ORLÉANS   1981</v>
      </c>
      <c r="AV25">
        <v>8</v>
      </c>
      <c r="AW25" t="str">
        <v xml:space="preserve">Porter à ébullition la crème fraîche </v>
      </c>
    </row>
    <row r="26" ht="30" customHeight="1">
      <c r="D26">
        <f>LARGE(D5:D25,1)+1</f>
        <v>31</v>
      </c>
      <c r="E26" t="str">
        <v>Mixer</v>
      </c>
      <c r="L26">
        <f>LARGE(L5:L25,1)+1</f>
        <v>20</v>
      </c>
      <c r="M26" t="str">
        <v>Clarifier</v>
      </c>
      <c r="N26">
        <f>LARGE(N5:N25,1)+1</f>
        <v>66</v>
      </c>
      <c r="O26" t="str">
        <v>Enrober</v>
      </c>
      <c r="P26">
        <f>LARGE(P5:P25,1)+1</f>
        <v>109</v>
      </c>
      <c r="Q26" t="str">
        <v>Mortifier</v>
      </c>
      <c r="R26">
        <f>LARGE(R5:R25,1)+1</f>
        <v>149</v>
      </c>
      <c r="S26" t="str">
        <v>Tourner</v>
      </c>
      <c r="V26">
        <f>LARGE(V5:V25,1)+1</f>
        <v>21</v>
      </c>
      <c r="W26" t="str">
        <v>Brider</v>
      </c>
      <c r="X26">
        <f>LARGE(X5:X25,1)+1</f>
        <v>77</v>
      </c>
      <c r="Y26" t="str">
        <v>Détailler</v>
      </c>
      <c r="Z26">
        <f>LARGE(Z5:Z25,1)+1</f>
        <v>134</v>
      </c>
      <c r="AA26" t="str">
        <v>Frire</v>
      </c>
      <c r="AB26">
        <f>LARGE(AB5:AB25,1)+1</f>
        <v>184</v>
      </c>
      <c r="AC26" t="str">
        <v>Mouiller</v>
      </c>
      <c r="AD26">
        <f>LARGE(AD5:AD25,1)+1</f>
        <v>238</v>
      </c>
      <c r="AE26" t="str">
        <v>Réserver</v>
      </c>
      <c r="AF26">
        <f>LARGE(AF5:AF25,1)+1</f>
        <v>285</v>
      </c>
      <c r="AG26" t="str">
        <v>Vanner</v>
      </c>
      <c r="AH26">
        <f>LARGE(AH4:AH25,1)+1</f>
        <v>23</v>
      </c>
      <c r="AI26" t="str">
        <v>compiler</v>
      </c>
      <c r="AK26">
        <f>LARGE(AK4:AK25,1)+1</f>
        <v>79</v>
      </c>
      <c r="AL26" t="str">
        <v>organiser</v>
      </c>
      <c r="AP26" t="str">
        <v>C</v>
      </c>
      <c r="AV26">
        <v>9</v>
      </c>
      <c r="AW26" t="str">
        <v>et la maintenir au chaud en attente d'utilisation</v>
      </c>
    </row>
    <row r="27" ht="19.5" customHeight="1">
      <c r="L27">
        <f>LARGE(L5:L26,1)+1</f>
        <v>21</v>
      </c>
      <c r="M27" t="str">
        <v>Coller</v>
      </c>
      <c r="N27">
        <f>LARGE(N5:N26,1)+1</f>
        <v>67</v>
      </c>
      <c r="O27" t="str">
        <v>Eplucher</v>
      </c>
      <c r="P27">
        <f>LARGE(P5:P26,1)+1</f>
        <v>110</v>
      </c>
      <c r="Q27" t="str">
        <v>Mouiller</v>
      </c>
      <c r="R27">
        <f>LARGE(R5:R26,1)+1</f>
        <v>150</v>
      </c>
      <c r="S27" t="str">
        <v>Travailler</v>
      </c>
      <c r="V27">
        <f>LARGE(V5:V26,1)+1</f>
        <v>22</v>
      </c>
      <c r="W27" t="str">
        <v>Broyer</v>
      </c>
      <c r="X27">
        <f>LARGE(X5:X26,1)+1</f>
        <v>78</v>
      </c>
      <c r="Y27" t="str">
        <v>Détendre</v>
      </c>
      <c r="AB27">
        <f>LARGE(AB5:AB26,1)+1</f>
        <v>185</v>
      </c>
      <c r="AC27" t="str">
        <v>Mouler</v>
      </c>
      <c r="AD27">
        <f>LARGE(AD5:AD26,1)+1</f>
        <v>239</v>
      </c>
      <c r="AE27" t="str">
        <v>Respecter le délai de 2 H</v>
      </c>
      <c r="AF27">
        <f>LARGE(AF5:AF26,1)+1</f>
        <v>286</v>
      </c>
      <c r="AG27" t="str">
        <v>Vérifier la temp.</v>
      </c>
      <c r="AH27">
        <f>LARGE(AH4:AH26,1)+1</f>
        <v>24</v>
      </c>
      <c r="AI27" t="str">
        <v>compter</v>
      </c>
      <c r="AK27">
        <f>LARGE(AK4:AK26,1)+1</f>
        <v>80</v>
      </c>
      <c r="AL27" t="str">
        <v>planifier</v>
      </c>
      <c r="AP27" t="str">
        <v>Candir : technique qui consiste à immerger des confiseries, des décors, dans un sirop de sucre afin d’obtenir une cristallisation de sucre en surface.</v>
      </c>
      <c r="AV27">
        <v>10</v>
      </c>
      <c r="AW27" t="str">
        <v>Au pinceau, badigeonner de beurre 8 bacs GN 1/1 H 65</v>
      </c>
    </row>
    <row r="28" ht="29.25" customHeight="1">
      <c r="L28">
        <f>LARGE(L5:L27,1)+1</f>
        <v>22</v>
      </c>
      <c r="M28" t="str">
        <v>Compoter</v>
      </c>
      <c r="N28">
        <f>LARGE(N5:N27,1)+1</f>
        <v>68</v>
      </c>
      <c r="O28" t="str">
        <v>Escaloper</v>
      </c>
      <c r="Q28" t="str">
        <v>N</v>
      </c>
      <c r="R28">
        <f>LARGE(R5:R27,1)+1</f>
        <v>151</v>
      </c>
      <c r="S28" t="str">
        <v>Tremper</v>
      </c>
      <c r="V28">
        <f>LARGE(V5:V27,1)+1</f>
        <v>23</v>
      </c>
      <c r="W28" t="str">
        <v>Brûler</v>
      </c>
      <c r="X28">
        <f>LARGE(X5:X27,1)+1</f>
        <v>79</v>
      </c>
      <c r="Y28" t="str">
        <v>Détremper</v>
      </c>
      <c r="AA28" t="str">
        <v>G</v>
      </c>
      <c r="AB28">
        <f>LARGE(AB5:AB27,1)+1</f>
        <v>186</v>
      </c>
      <c r="AC28" t="str">
        <v>Mousser</v>
      </c>
      <c r="AD28">
        <f>LARGE(AD5:AD27,1)+1</f>
        <v>240</v>
      </c>
      <c r="AE28" t="str">
        <v>Retirer</v>
      </c>
      <c r="AF28">
        <f>LARGE(AF5:AF27,1)+1</f>
        <v>287</v>
      </c>
      <c r="AG28" t="str">
        <v>Verser</v>
      </c>
      <c r="AH28">
        <f>LARGE(AH4:AH27,1)+1</f>
        <v>25</v>
      </c>
      <c r="AI28" t="str">
        <v>concevoir</v>
      </c>
      <c r="AK28">
        <f>LARGE(AK4:AK27,1)+1</f>
        <v>81</v>
      </c>
      <c r="AL28" t="str">
        <v>préparer</v>
      </c>
      <c r="AP28" t="str">
        <v>Canneler : c’est le fait de faire de petites cannelures peu profondes à l’aide d’un couteau à canneler (appelé aussi canneleur) sur la surface de certains fruits &amp; légumes (oranges, citrons, carottes…) pour améliorer leur présentation.</v>
      </c>
    </row>
    <row r="29" ht="25.5" customHeight="1">
      <c r="L29">
        <f>LARGE(L5:L28,1)+1</f>
        <v>23</v>
      </c>
      <c r="M29" t="str">
        <v>Concasser</v>
      </c>
      <c r="N29">
        <f>LARGE(N5:N28,1)+1</f>
        <v>69</v>
      </c>
      <c r="O29" t="str">
        <v>Etuver</v>
      </c>
      <c r="P29">
        <f>LARGE(P5:P28,1)+1</f>
        <v>111</v>
      </c>
      <c r="Q29" t="str">
        <v>Nacrer</v>
      </c>
      <c r="R29">
        <f>LARGE(R5:R28,1)+1</f>
        <v>152</v>
      </c>
      <c r="S29" t="str">
        <v>Tronçonner</v>
      </c>
      <c r="X29">
        <f>LARGE(X5:X28,1)+1</f>
        <v>80</v>
      </c>
      <c r="Y29" t="str">
        <v>Disperser</v>
      </c>
      <c r="Z29">
        <f>LARGE(Z5:Z28,1)+1</f>
        <v>135</v>
      </c>
      <c r="AA29" t="str">
        <v>Garnir</v>
      </c>
      <c r="AC29" t="str">
        <v>N</v>
      </c>
      <c r="AD29">
        <f>LARGE(AD5:AD28,1)+1</f>
        <v>241</v>
      </c>
      <c r="AE29" t="str">
        <v>Retomber</v>
      </c>
      <c r="AF29">
        <f>LARGE(AF5:AF28,1)+1</f>
        <v>288</v>
      </c>
      <c r="AG29" t="str">
        <v>Videler</v>
      </c>
      <c r="AH29">
        <f>LARGE(AH4:AH28,1)+1</f>
        <v>26</v>
      </c>
      <c r="AI29" t="str">
        <v>conduire</v>
      </c>
      <c r="AK29">
        <f>LARGE(AK4:AK28,1)+1</f>
        <v>82</v>
      </c>
      <c r="AL29" t="str">
        <v>présenter</v>
      </c>
      <c r="AP29" t="str">
        <v>Caramélisation : phénomène correspondant au changement de couleur consécutif à une dégradation du saccharose au contact d’une source de chaleur importante. C’est une réaction de brunissement non enzymatique.</v>
      </c>
    </row>
    <row r="30" ht="18.75" customHeight="1">
      <c r="L30">
        <f>LARGE(L5:L29,1)+1</f>
        <v>24</v>
      </c>
      <c r="M30" t="str">
        <v>Confire</v>
      </c>
      <c r="N30">
        <f>LARGE(N5:N29,1)+1</f>
        <v>70</v>
      </c>
      <c r="O30" t="str">
        <v>Evider</v>
      </c>
      <c r="P30">
        <f>LARGE(P5:P29,1)+1</f>
        <v>112</v>
      </c>
      <c r="Q30" t="str">
        <v>Napper</v>
      </c>
      <c r="R30">
        <f>LARGE(R5:R29,1)+1</f>
        <v>153</v>
      </c>
      <c r="S30" t="str">
        <v>Trousser</v>
      </c>
      <c r="W30" t="str">
        <v>C</v>
      </c>
      <c r="X30">
        <f>LARGE(X5:X29,1)+1</f>
        <v>81</v>
      </c>
      <c r="Y30" t="str">
        <v>Disposer</v>
      </c>
      <c r="Z30">
        <f>LARGE(Z5:Z29,1)+1</f>
        <v>136</v>
      </c>
      <c r="AA30" t="str">
        <v>Gerber</v>
      </c>
      <c r="AB30">
        <f>LARGE(AB5:AB29,1)+1</f>
        <v>187</v>
      </c>
      <c r="AC30" t="str">
        <v>Nacrer</v>
      </c>
      <c r="AD30">
        <f>LARGE(AD5:AD29,1)+1</f>
        <v>242</v>
      </c>
      <c r="AE30" t="str">
        <v>Retourner</v>
      </c>
      <c r="AF30">
        <f>LARGE(AF5:AF29,1)+1</f>
        <v>289</v>
      </c>
      <c r="AG30" t="str">
        <v>Voiler</v>
      </c>
      <c r="AH30">
        <f>LARGE(AH4:AH29,1)+1</f>
        <v>27</v>
      </c>
      <c r="AI30" t="str">
        <v>consigner</v>
      </c>
      <c r="AK30">
        <f>LARGE(AK4:AK29,1)+1</f>
        <v>83</v>
      </c>
      <c r="AL30" t="str">
        <v>prévoir</v>
      </c>
      <c r="AP30" t="str">
        <v>Caraméliser : enduire un moule ou une pâtisserie de sucre cuit au caramel.</v>
      </c>
      <c r="AV30" t="str">
        <v>❸</v>
      </c>
      <c r="AW30" t="str">
        <v>Préparer la purée</v>
      </c>
    </row>
    <row r="31" ht="18.75" customHeight="1">
      <c r="L31">
        <f>LARGE(L5:L30,1)+1</f>
        <v>25</v>
      </c>
      <c r="M31" t="str">
        <v>Contiser</v>
      </c>
      <c r="N31">
        <f>LARGE(N5:N30,1)+1</f>
        <v>71</v>
      </c>
      <c r="O31" t="str">
        <v>Exprimer</v>
      </c>
      <c r="R31">
        <f>LARGE(R5:R30,1)+1</f>
        <v>154</v>
      </c>
      <c r="S31" t="str">
        <v>Turbiner</v>
      </c>
      <c r="V31">
        <f>LARGE(V5:V30,1)+1</f>
        <v>24</v>
      </c>
      <c r="W31" t="str">
        <v xml:space="preserve">Candir </v>
      </c>
      <c r="X31">
        <f>LARGE(X5:X30,1)+1</f>
        <v>82</v>
      </c>
      <c r="Y31" t="str">
        <v>Dorer</v>
      </c>
      <c r="Z31">
        <f>LARGE(Z5:Z30,1)+1</f>
        <v>137</v>
      </c>
      <c r="AA31" t="str">
        <v>Glacer</v>
      </c>
      <c r="AB31">
        <f>LARGE(AB5:AB30,1)+1</f>
        <v>188</v>
      </c>
      <c r="AC31" t="str">
        <v>Napper</v>
      </c>
      <c r="AD31">
        <f>LARGE(AD5:AD30,1)+1</f>
        <v>243</v>
      </c>
      <c r="AE31" t="str">
        <v>Revenir</v>
      </c>
      <c r="AH31">
        <f>LARGE(AH4:AH30,1)+1</f>
        <v>28</v>
      </c>
      <c r="AI31" t="str">
        <v>constituer</v>
      </c>
      <c r="AK31">
        <f>LARGE(AK4:AK30,1)+1</f>
        <v>84</v>
      </c>
      <c r="AL31" t="str">
        <v>produire</v>
      </c>
      <c r="AP31" t="str">
        <v>Chablonner : appliquer du chocolat de couverture ou de la pâte à glacer à la base des entremets, petits gâteaux, des ganaches, pour faciliter leur manipulation avant leur montage ou découpage.</v>
      </c>
      <c r="AR31" t="str">
        <v>Lien &gt;</v>
      </c>
      <c r="AS31" t="str">
        <v>Lexique en français de la boucherie Wiktionnaire</v>
      </c>
      <c r="AV31">
        <v>1</v>
      </c>
      <c r="AW31" t="str">
        <v xml:space="preserve"> Préparer la purée déshydratée en suivant les indications du fabricant.</v>
      </c>
    </row>
    <row r="32" ht="23.25" customHeight="1">
      <c r="L32">
        <f>LARGE(L5:L31,1)+1</f>
        <v>26</v>
      </c>
      <c r="M32" t="str">
        <v>Corner</v>
      </c>
      <c r="O32" t="str">
        <v>F</v>
      </c>
      <c r="Q32" t="str">
        <v>P</v>
      </c>
      <c r="V32">
        <f>LARGE(V5:V31,1)+1</f>
        <v>25</v>
      </c>
      <c r="W32" t="str">
        <v>Canneler</v>
      </c>
      <c r="X32">
        <f>LARGE(X5:X31,1)+1</f>
        <v>83</v>
      </c>
      <c r="Y32" t="str">
        <v>Doubler</v>
      </c>
      <c r="Z32">
        <f>LARGE(Z5:Z31,1)+1</f>
        <v>138</v>
      </c>
      <c r="AA32" t="str">
        <v>Gommer</v>
      </c>
      <c r="AC32" t="str">
        <v>P</v>
      </c>
      <c r="AD32">
        <f>LARGE(AD5:AD31,1)+1</f>
        <v>244</v>
      </c>
      <c r="AE32" t="str">
        <v>Rincer</v>
      </c>
      <c r="AG32" t="str">
        <v>Z</v>
      </c>
      <c r="AH32">
        <f>LARGE(AH4:AH31,1)+1</f>
        <v>29</v>
      </c>
      <c r="AI32" t="str">
        <v>construire</v>
      </c>
      <c r="AK32">
        <f>LARGE(AK4:AK31,1)+1</f>
        <v>85</v>
      </c>
      <c r="AL32" t="str">
        <v>programmer</v>
      </c>
      <c r="AP32" t="str">
        <v>Chemiser : appliquer contre la paroi intérieur d’un moule ou d’une caissette, une couche de pâte, de biscuit, de gelée, de chocolat, de glace, de farine etc…</v>
      </c>
    </row>
    <row r="33" ht="23.25" customHeight="1">
      <c r="L33">
        <f>LARGE(L5:L32,1)+1</f>
        <v>27</v>
      </c>
      <c r="M33" t="str">
        <v>Corser</v>
      </c>
      <c r="N33">
        <f>LARGE(N5:N32,1)+1</f>
        <v>72</v>
      </c>
      <c r="O33" t="str">
        <v>Farcir</v>
      </c>
      <c r="P33">
        <f>LARGE(P5:P32,1)+1</f>
        <v>113</v>
      </c>
      <c r="Q33" t="str">
        <v>Paner</v>
      </c>
      <c r="S33" t="str">
        <v>V</v>
      </c>
      <c r="V33">
        <f>LARGE(V5:V32,1)+1</f>
        <v>26</v>
      </c>
      <c r="W33" t="str">
        <v>Caraméliser</v>
      </c>
      <c r="X33">
        <f>LARGE(X5:X32,1)+1</f>
        <v>84</v>
      </c>
      <c r="Y33" t="str">
        <v>Dresser</v>
      </c>
      <c r="Z33">
        <f>LARGE(Z5:Z32,1)+1</f>
        <v>139</v>
      </c>
      <c r="AA33" t="str">
        <v>Grainer</v>
      </c>
      <c r="AB33">
        <f>LARGE(AB5:AB32,1)+1</f>
        <v>189</v>
      </c>
      <c r="AC33" t="str">
        <v>Panacher</v>
      </c>
      <c r="AD33">
        <f>LARGE(AD5:AD32,1)+1</f>
        <v>245</v>
      </c>
      <c r="AE33" t="str">
        <v>Rioler</v>
      </c>
      <c r="AF33">
        <f>LARGE(AF5:AF32,1)+1</f>
        <v>290</v>
      </c>
      <c r="AG33" t="str">
        <v>Zester</v>
      </c>
      <c r="AH33">
        <f>LARGE(AH4:AH32,1)+1</f>
        <v>30</v>
      </c>
      <c r="AI33" t="str">
        <v>contrôler</v>
      </c>
      <c r="AK33">
        <f>LARGE(AK4:AK32,1)+1</f>
        <v>86</v>
      </c>
      <c r="AL33" t="str">
        <v>rebâtir</v>
      </c>
      <c r="AP33" t="str">
        <v>Chiqueter : tailler le tour d’une pièce de feuilletage avant la cuisson avec la lame d’un couteau pour lui donner un aspect particulier.</v>
      </c>
      <c r="AR33" t="str">
        <v>Lien &gt;</v>
      </c>
      <c r="AS33" t="str">
        <v>Lexique en français de la cuisine Wiktionnaire</v>
      </c>
      <c r="AV33">
        <v>2</v>
      </c>
      <c r="AW33" t="str">
        <v xml:space="preserve">Mettre au point l'assaisonnement. </v>
      </c>
    </row>
    <row r="34" ht="18.75" customHeight="1">
      <c r="L34">
        <f>LARGE(L5:L33,1)+1</f>
        <v>28</v>
      </c>
      <c r="M34" t="str">
        <v>Coucher</v>
      </c>
      <c r="N34">
        <f>LARGE(N5:N33,1)+1</f>
        <v>73</v>
      </c>
      <c r="O34" t="str">
        <v>Festonner</v>
      </c>
      <c r="P34">
        <f>LARGE(P5:P33,1)+1</f>
        <v>114</v>
      </c>
      <c r="Q34" t="str">
        <v>Papilloter</v>
      </c>
      <c r="R34">
        <f>LARGE(R5:R33,1)+1</f>
        <v>155</v>
      </c>
      <c r="S34" t="str">
        <v>Vanner</v>
      </c>
      <c r="V34">
        <f>LARGE(V5:V33,1)+1</f>
        <v>27</v>
      </c>
      <c r="W34" t="str">
        <v>Caraméliser</v>
      </c>
      <c r="Z34">
        <f>LARGE(Z5:Z33,1)+1</f>
        <v>140</v>
      </c>
      <c r="AA34" t="str">
        <v>Graisser</v>
      </c>
      <c r="AB34">
        <f>LARGE(AB5:AB33,1)+1</f>
        <v>190</v>
      </c>
      <c r="AC34" t="str">
        <v>Paner</v>
      </c>
      <c r="AD34">
        <f>LARGE(AD5:AD33,1)+1</f>
        <v>246</v>
      </c>
      <c r="AE34" t="str">
        <v>Rissoler</v>
      </c>
      <c r="AH34">
        <f>LARGE(AH4:AH33,1)+1</f>
        <v>31</v>
      </c>
      <c r="AI34" t="str">
        <v>couper</v>
      </c>
      <c r="AK34">
        <f>LARGE(AK4:AK33,1)+1</f>
        <v>87</v>
      </c>
      <c r="AL34" t="str">
        <v>réceptionner</v>
      </c>
      <c r="AP34" t="str">
        <v>Confire : remplacer l’eau de végétation des fruits par un sirop à la suite d’immersions multiples et répétées dans un sirop de sucre de plus en plus concentré.</v>
      </c>
      <c r="AV34">
        <v>3</v>
      </c>
      <c r="AW34" t="str">
        <v>Muscader légèrement.</v>
      </c>
    </row>
    <row r="35" ht="18.75" customHeight="1">
      <c r="L35">
        <f>LARGE(L5:L34,1)+1</f>
        <v>29</v>
      </c>
      <c r="M35" t="str">
        <v>Coucher</v>
      </c>
      <c r="N35">
        <f>LARGE(N5:N34,1)+1</f>
        <v>74</v>
      </c>
      <c r="O35" t="str">
        <v>Flamber</v>
      </c>
      <c r="P35">
        <f>LARGE(P5:P34,1)+1</f>
        <v>115</v>
      </c>
      <c r="Q35" t="str">
        <v>Passer</v>
      </c>
      <c r="R35">
        <f>LARGE(R5:R34,1)+1</f>
        <v>156</v>
      </c>
      <c r="S35" t="str">
        <v>Videler</v>
      </c>
      <c r="V35">
        <f>LARGE(V5:V34,1)+1</f>
        <v>28</v>
      </c>
      <c r="W35" t="str">
        <v>Cerner</v>
      </c>
      <c r="Y35" t="str">
        <v>E</v>
      </c>
      <c r="Z35">
        <f>LARGE(Z5:Z34,1)+1</f>
        <v>141</v>
      </c>
      <c r="AA35" t="str">
        <v>Gratiner</v>
      </c>
      <c r="AB35">
        <f>LARGE(AB5:AB34,1)+1</f>
        <v>191</v>
      </c>
      <c r="AC35" t="str">
        <v>Papilloter</v>
      </c>
      <c r="AD35">
        <f>LARGE(AD5:AD34,1)+1</f>
        <v>247</v>
      </c>
      <c r="AE35" t="str">
        <v>Rompre</v>
      </c>
      <c r="AH35">
        <f>LARGE(AH4:AH34,1)+1</f>
        <v>32</v>
      </c>
      <c r="AI35" t="str">
        <v>créer</v>
      </c>
      <c r="AK35">
        <f>LARGE(AK4:AK34,1)+1</f>
        <v>88</v>
      </c>
      <c r="AL35" t="str">
        <v>reconstruire</v>
      </c>
      <c r="AP35" t="str">
        <v>Corner : utiliser une corne à l’intérieur d’un  récipient pour récupérer le maximum d’appareil.</v>
      </c>
      <c r="AR35" t="str">
        <v>Lien &gt;</v>
      </c>
      <c r="AS35" t="str">
        <v xml:space="preserve">Spécificités et usages du vocabulaire des "métiers de la bouche" </v>
      </c>
      <c r="AV35">
        <v>4</v>
      </c>
      <c r="AW35" t="str">
        <v>Réserver au chaud.</v>
      </c>
    </row>
    <row r="36" ht="23.25" customHeight="1">
      <c r="L36">
        <f>LARGE(L5:L35,1)+1</f>
        <v>30</v>
      </c>
      <c r="M36" t="str">
        <v>Crémer</v>
      </c>
      <c r="N36">
        <f>LARGE(N5:N35,1)+1</f>
        <v>75</v>
      </c>
      <c r="O36" t="str">
        <v>Flanquer</v>
      </c>
      <c r="P36">
        <f>LARGE(P5:P35,1)+1</f>
        <v>116</v>
      </c>
      <c r="Q36" t="str">
        <v>Persiller</v>
      </c>
      <c r="R36">
        <f>LARGE(R5:R35,1)+1</f>
        <v>157</v>
      </c>
      <c r="S36" t="str">
        <v>Voiler</v>
      </c>
      <c r="V36">
        <f>LARGE(V5:V35,1)+1</f>
        <v>29</v>
      </c>
      <c r="W36" t="str">
        <v>Chablonner</v>
      </c>
      <c r="X36">
        <f>LARGE(X5:X35,1)+1</f>
        <v>85</v>
      </c>
      <c r="Y36" t="str">
        <v>Ebarber</v>
      </c>
      <c r="Z36">
        <f>LARGE(Z5:Z35,1)+1</f>
        <v>142</v>
      </c>
      <c r="AA36" t="str">
        <v>Griller</v>
      </c>
      <c r="AB36">
        <f>LARGE(AB5:AB35,1)+1</f>
        <v>192</v>
      </c>
      <c r="AC36" t="str">
        <v>Parer</v>
      </c>
      <c r="AD36">
        <f>LARGE(AD5:AD35,1)+1</f>
        <v>248</v>
      </c>
      <c r="AE36" t="str">
        <v>Rôtir</v>
      </c>
      <c r="AH36">
        <f>LARGE(AH4:AH35,1)+1</f>
        <v>33</v>
      </c>
      <c r="AI36" t="str">
        <v>creuser</v>
      </c>
      <c r="AK36">
        <f>LARGE(AK4:AK35,1)+1</f>
        <v>89</v>
      </c>
      <c r="AL36" t="str">
        <v>réduire</v>
      </c>
      <c r="AP36" t="str">
        <v>Corps : terme appliqué à une pâte pour désigner son élasticité, sa résistance après son pétrissage, résultant de la formation de gluten.</v>
      </c>
      <c r="AW36" t="str">
        <v>Ou marquer la cuisson des pommes de terre pour la réalisation de la purée fraîche.</v>
      </c>
    </row>
    <row r="37" ht="18.75" customHeight="1">
      <c r="L37">
        <f>LARGE(L5:L36,1)+1</f>
        <v>31</v>
      </c>
      <c r="M37" t="str">
        <v>Crever</v>
      </c>
      <c r="N37">
        <f>LARGE(N5:N36,1)+1</f>
        <v>76</v>
      </c>
      <c r="O37" t="str">
        <v>Fleurer</v>
      </c>
      <c r="P37">
        <f>LARGE(P5:P36,1)+1</f>
        <v>117</v>
      </c>
      <c r="Q37" t="str">
        <v>Piler</v>
      </c>
      <c r="V37">
        <f>LARGE(V5:V36,1)+1</f>
        <v>30</v>
      </c>
      <c r="W37" t="str">
        <v>Châtrer</v>
      </c>
      <c r="X37">
        <f>LARGE(X5:X36,1)+1</f>
        <v>86</v>
      </c>
      <c r="Y37" t="str">
        <v>Ebaucher</v>
      </c>
      <c r="Z37">
        <f>LARGE(Z5:Z36,1)+1</f>
        <v>143</v>
      </c>
      <c r="AA37" t="str">
        <v>H</v>
      </c>
      <c r="AB37">
        <f>LARGE(AB5:AB36,1)+1</f>
        <v>193</v>
      </c>
      <c r="AC37" t="str">
        <v>Parfumer</v>
      </c>
      <c r="AD37">
        <f>LARGE(AD5:AD36,1)+1</f>
        <v>249</v>
      </c>
      <c r="AE37" t="str">
        <v>Rouler</v>
      </c>
      <c r="AH37">
        <f>LARGE(AH4:AH36,1)+1</f>
        <v>34</v>
      </c>
      <c r="AI37" t="str">
        <v>cultiver</v>
      </c>
      <c r="AK37">
        <f>LARGE(AK4:AK36,1)+1</f>
        <v>90</v>
      </c>
      <c r="AL37" t="str">
        <v>régler</v>
      </c>
      <c r="AP37" t="str">
        <v>Corser : donner de l’élasticité à une pâte  en la pétrissant davantage.</v>
      </c>
    </row>
    <row r="38" ht="23.25" customHeight="1">
      <c r="L38">
        <f>LARGE(L5:L37,1)+1</f>
        <v>32</v>
      </c>
      <c r="M38" t="str">
        <v>Cuire</v>
      </c>
      <c r="N38">
        <f>LARGE(N5:N37,1)+1</f>
        <v>77</v>
      </c>
      <c r="O38" t="str">
        <v>Foisonner</v>
      </c>
      <c r="P38">
        <f>LARGE(P5:P37,1)+1</f>
        <v>118</v>
      </c>
      <c r="Q38" t="str">
        <v>Pincer</v>
      </c>
      <c r="S38" t="str">
        <v>Z</v>
      </c>
      <c r="V38">
        <f>LARGE(V5:V37,1)+1</f>
        <v>31</v>
      </c>
      <c r="W38" t="str">
        <v>Chauffer</v>
      </c>
      <c r="X38">
        <f>LARGE(X5:X37,1)+1</f>
        <v>87</v>
      </c>
      <c r="Y38" t="str">
        <v>Ecailler</v>
      </c>
      <c r="Z38">
        <f>LARGE(Z5:Z37,1)+1</f>
        <v>144</v>
      </c>
      <c r="AA38" t="str">
        <v>Habiller</v>
      </c>
      <c r="AB38">
        <f>LARGE(AB5:AB37,1)+1</f>
        <v>194</v>
      </c>
      <c r="AC38" t="str">
        <v>Parsemer</v>
      </c>
      <c r="AD38">
        <f>LARGE(AD5:AD37,1)+1</f>
        <v>250</v>
      </c>
      <c r="AE38" t="str">
        <v>Roussir</v>
      </c>
      <c r="AH38">
        <f>LARGE(AH4:AH37,1)+1</f>
        <v>35</v>
      </c>
      <c r="AI38" t="str">
        <v>décentraliser</v>
      </c>
      <c r="AK38">
        <f>LARGE(AK4:AK37,1)+1</f>
        <v>91</v>
      </c>
      <c r="AL38" t="str">
        <v>réguler</v>
      </c>
      <c r="AP38" t="str">
        <v>Coucher (synonyme de dresser) : façonner à la poche à douille généralement sur plaque ou tapis anti-adhérant, papier sulfurisé des appareils mous (pâte à choux, biscuits, meringues).</v>
      </c>
      <c r="AS38" t="str">
        <v>Quelques expressions</v>
      </c>
    </row>
    <row r="39" ht="23.25" customHeight="1">
      <c r="M39" t="str">
        <v>D</v>
      </c>
      <c r="N39">
        <f>LARGE(N5:N38,1)+1</f>
        <v>78</v>
      </c>
      <c r="O39" t="str">
        <v>Foncer</v>
      </c>
      <c r="P39">
        <f>LARGE(P5:P38,1)+1</f>
        <v>119</v>
      </c>
      <c r="Q39" t="str">
        <v>Piquer</v>
      </c>
      <c r="R39">
        <f>LARGE(R5:R38,1)+1</f>
        <v>158</v>
      </c>
      <c r="S39" t="str">
        <v>Zester</v>
      </c>
      <c r="V39">
        <f>LARGE(V5:V38,1)+1</f>
        <v>32</v>
      </c>
      <c r="W39" t="str">
        <v>Chaufroiter</v>
      </c>
      <c r="X39">
        <f>LARGE(X5:X38,1)+1</f>
        <v>88</v>
      </c>
      <c r="Y39" t="str">
        <v>Ecaler</v>
      </c>
      <c r="Z39">
        <f>LARGE(Z5:Z38,1)+1</f>
        <v>145</v>
      </c>
      <c r="AA39" t="str">
        <v>Hacher</v>
      </c>
      <c r="AB39">
        <f>LARGE(AB5:AB38,1)+1</f>
        <v>195</v>
      </c>
      <c r="AC39" t="str">
        <v>Passer</v>
      </c>
      <c r="AH39">
        <f>LARGE(AH4:AH38,1)+1</f>
        <v>36</v>
      </c>
      <c r="AI39" t="str">
        <v>décharger</v>
      </c>
      <c r="AK39">
        <f>LARGE(AK4:AK38,1)+1</f>
        <v>92</v>
      </c>
      <c r="AL39" t="str">
        <v>remodeler</v>
      </c>
      <c r="AP39" t="str">
        <v>Crémer : travailler une matière grasse seule ou avec du sucre, afin de lui donner la consistance d’une crème.</v>
      </c>
      <c r="AV39" t="str">
        <v>❹</v>
      </c>
      <c r="AW39" t="str">
        <v>Confectionner la brandade de morue</v>
      </c>
    </row>
    <row r="40" ht="18.75" customHeight="1">
      <c r="L40">
        <f>LARGE(L5:L39,1)+1</f>
        <v>33</v>
      </c>
      <c r="M40" t="str">
        <v>Décanter</v>
      </c>
      <c r="N40">
        <f>LARGE(N5:N39,1)+1</f>
        <v>79</v>
      </c>
      <c r="O40" t="str">
        <v>Fondre</v>
      </c>
      <c r="P40">
        <f>LARGE(P5:P39,1)+1</f>
        <v>120</v>
      </c>
      <c r="Q40" t="str">
        <v>Pocher</v>
      </c>
      <c r="V40">
        <f>LARGE(V5:V39,1)+1</f>
        <v>33</v>
      </c>
      <c r="W40" t="str">
        <v>Chemiser</v>
      </c>
      <c r="X40">
        <f>LARGE(X5:X39,1)+1</f>
        <v>89</v>
      </c>
      <c r="Y40" t="str">
        <v>Echauder</v>
      </c>
      <c r="Z40">
        <f>LARGE(Z5:Z39,1)+1</f>
        <v>146</v>
      </c>
      <c r="AA40" t="str">
        <v>Historier</v>
      </c>
      <c r="AB40">
        <f>LARGE(AB5:AB39,1)+1</f>
        <v>196</v>
      </c>
      <c r="AC40" t="str">
        <v>Pasteuriser</v>
      </c>
      <c r="AE40" t="str">
        <v>S</v>
      </c>
      <c r="AH40">
        <f>LARGE(AH4:AH39,1)+1</f>
        <v>37</v>
      </c>
      <c r="AI40" t="str">
        <v>dessiner</v>
      </c>
      <c r="AK40">
        <f>LARGE(AK4:AK39,1)+1</f>
        <v>93</v>
      </c>
      <c r="AL40" t="str">
        <v>remplacer</v>
      </c>
      <c r="AP40" t="str">
        <v>Crouter : opération permettant de sécher à l’air ou en étuve une fabrication crue ou cuite afin d’obtenir une pellicule sèche et résistante à sa surface (biscuit cuillère, macarons…).</v>
      </c>
      <c r="AR40">
        <v>1</v>
      </c>
      <c r="AS40" t="str">
        <v>désinfecter le matériel</v>
      </c>
      <c r="AV40">
        <v>1</v>
      </c>
      <c r="AW40" t="str">
        <v xml:space="preserve"> Préchauffer le four sur la position vapeur</v>
      </c>
    </row>
    <row r="41" ht="30" customHeight="1">
      <c r="L41">
        <f>LARGE(L5:L40,1)+1</f>
        <v>34</v>
      </c>
      <c r="M41" t="str">
        <v>Décercler</v>
      </c>
      <c r="N41">
        <f>LARGE(N5:N40,1)+1</f>
        <v>80</v>
      </c>
      <c r="O41" t="str">
        <v>Fouler</v>
      </c>
      <c r="P41">
        <f>LARGE(P5:P40,1)+1</f>
        <v>121</v>
      </c>
      <c r="Q41" t="str">
        <v>Poêler</v>
      </c>
      <c r="V41">
        <f>LARGE(V5:V40,1)+1</f>
        <v>34</v>
      </c>
      <c r="W41" t="str">
        <v>Chevaucher</v>
      </c>
      <c r="X41">
        <f>LARGE(X5:X40,1)+1</f>
        <v>90</v>
      </c>
      <c r="Y41" t="str">
        <v>Ecorcher</v>
      </c>
      <c r="Z41">
        <f>LARGE(Z5:Z40,1)+1</f>
        <v>147</v>
      </c>
      <c r="AA41" t="str">
        <v>Huiler</v>
      </c>
      <c r="AB41">
        <f>LARGE(AB5:AB40,1)+1</f>
        <v>197</v>
      </c>
      <c r="AC41" t="str">
        <v>Peler</v>
      </c>
      <c r="AD41">
        <f>LARGE(AD5:AD40,1)+1</f>
        <v>251</v>
      </c>
      <c r="AE41" t="str">
        <v>Sabler</v>
      </c>
      <c r="AH41">
        <f>LARGE(AH4:AH40,1)+1</f>
        <v>38</v>
      </c>
      <c r="AI41" t="str">
        <v>documenter</v>
      </c>
      <c r="AK41">
        <f>LARGE(AK4:AK40,1)+1</f>
        <v>94</v>
      </c>
      <c r="AL41" t="str">
        <v>rénover</v>
      </c>
      <c r="AP41" t="str">
        <v>D</v>
      </c>
      <c r="AR41">
        <v>2</v>
      </c>
      <c r="AS41" t="str">
        <v>désinfecter le poste de travail</v>
      </c>
      <c r="AV41">
        <v>2</v>
      </c>
      <c r="AW41" t="str">
        <v>Cuire les filets à la vapeur 7 minutes environ</v>
      </c>
    </row>
    <row r="42" ht="46.5" customHeight="1">
      <c r="L42">
        <f>LARGE(L5:L41,1)+1</f>
        <v>35</v>
      </c>
      <c r="M42" t="str">
        <v>Décortiquer</v>
      </c>
      <c r="N42">
        <f>LARGE(N5:N41,1)+1</f>
        <v>81</v>
      </c>
      <c r="O42" t="str">
        <v>Fraiser</v>
      </c>
      <c r="P42">
        <f>LARGE(P5:P41,1)+1</f>
        <v>122</v>
      </c>
      <c r="Q42" t="str">
        <v>Pousser</v>
      </c>
      <c r="V42">
        <f>LARGE(V5:V41,1)+1</f>
        <v>35</v>
      </c>
      <c r="W42" t="str">
        <v>Chiqueter</v>
      </c>
      <c r="X42">
        <f>LARGE(X5:X41,1)+1</f>
        <v>91</v>
      </c>
      <c r="Y42" t="str">
        <v>Ecosser</v>
      </c>
      <c r="AB42">
        <f>LARGE(AB5:AB41,1)+1</f>
        <v>198</v>
      </c>
      <c r="AC42" t="str">
        <v>Persiller</v>
      </c>
      <c r="AD42">
        <f>LARGE(AD5:AD41,1)+1</f>
        <v>252</v>
      </c>
      <c r="AE42" t="str">
        <v>Saigner</v>
      </c>
      <c r="AH42">
        <f>LARGE(AH4:AH41,1)+1</f>
        <v>39</v>
      </c>
      <c r="AI42" t="str">
        <v>écouler</v>
      </c>
      <c r="AK42">
        <f>LARGE(AK4:AK41,1)+1</f>
        <v>95</v>
      </c>
      <c r="AL42" t="str">
        <v>réorganiser</v>
      </c>
      <c r="AP42" t="str">
        <v>Décercler : retirer avec précaution le cercle d’un fond de tarte ou d’un entremet.</v>
      </c>
      <c r="AR42">
        <v>3</v>
      </c>
      <c r="AS42" t="str">
        <v>etager les bacs sur l'échelle de cuisson</v>
      </c>
      <c r="AW42" t="str">
        <v>Ne pas trop cuire au risque de retirer les propriétés gluantes de la morue</v>
      </c>
    </row>
    <row r="43" ht="18.75" customHeight="1">
      <c r="L43">
        <f>LARGE(L5:L42,1)+1</f>
        <v>36</v>
      </c>
      <c r="M43" t="str">
        <v>Décuire</v>
      </c>
      <c r="N43">
        <f>LARGE(N5:N42,1)+1</f>
        <v>82</v>
      </c>
      <c r="O43" t="str">
        <v>Fileter</v>
      </c>
      <c r="P43">
        <f>LARGE(P5:P42,1)+1</f>
        <v>123</v>
      </c>
      <c r="Q43" t="str">
        <v>Puncher</v>
      </c>
      <c r="V43">
        <f>LARGE(V5:V42,1)+1</f>
        <v>36</v>
      </c>
      <c r="W43" t="str">
        <v>Ciseler</v>
      </c>
      <c r="X43">
        <f>LARGE(X5:X42,1)+1</f>
        <v>92</v>
      </c>
      <c r="Y43" t="str">
        <v>Ecumer</v>
      </c>
      <c r="AA43" t="str">
        <v>I</v>
      </c>
      <c r="AB43">
        <f>LARGE(AB5:AB42,1)+1</f>
        <v>199</v>
      </c>
      <c r="AC43" t="str">
        <v>Peser</v>
      </c>
      <c r="AD43">
        <f>LARGE(AD5:AD42,1)+1</f>
        <v>253</v>
      </c>
      <c r="AE43" t="str">
        <v>Saisir</v>
      </c>
      <c r="AH43">
        <f>LARGE(AH4:AH42,1)+1</f>
        <v>40</v>
      </c>
      <c r="AI43" t="str">
        <v>écrire</v>
      </c>
      <c r="AK43">
        <f>LARGE(AK4:AK42,1)+1</f>
        <v>96</v>
      </c>
      <c r="AL43" t="str">
        <v>réparer</v>
      </c>
      <c r="AP43" t="str">
        <v>Décoction : solution obtenue par l’action prolongée de l’eau bouillante sur une plante aromatique.</v>
      </c>
      <c r="AR43">
        <v>4</v>
      </c>
      <c r="AS43" t="str">
        <v>selectionner le matériel</v>
      </c>
    </row>
    <row r="44" ht="23.25" customHeight="1">
      <c r="L44">
        <f>LARGE(L5:L43,1)+1</f>
        <v>37</v>
      </c>
      <c r="M44" t="str">
        <v>Déffilandrer</v>
      </c>
      <c r="N44">
        <f>LARGE(N5:N43,1)+1</f>
        <v>83</v>
      </c>
      <c r="O44" t="str">
        <v>Frapper</v>
      </c>
      <c r="Q44" t="str">
        <v>Q</v>
      </c>
      <c r="V44">
        <f>LARGE(V5:V43,1)+1</f>
        <v>37</v>
      </c>
      <c r="W44" t="str">
        <v>Citronner</v>
      </c>
      <c r="X44">
        <f>LARGE(X5:X43,1)+1</f>
        <v>93</v>
      </c>
      <c r="Y44" t="str">
        <v>Effilandrer</v>
      </c>
      <c r="Z44">
        <f>LARGE(Z5:Z43,1)+1</f>
        <v>148</v>
      </c>
      <c r="AA44" t="str">
        <v>Imbiber</v>
      </c>
      <c r="AB44">
        <f>LARGE(AB5:AB43,1)+1</f>
        <v>200</v>
      </c>
      <c r="AC44" t="str">
        <v>Pétrir</v>
      </c>
      <c r="AD44">
        <f>LARGE(AD5:AD43,1)+1</f>
        <v>254</v>
      </c>
      <c r="AE44" t="str">
        <v>Sangler</v>
      </c>
      <c r="AH44">
        <f>LARGE(AH4:AH43,1)+1</f>
        <v>41</v>
      </c>
      <c r="AI44" t="str">
        <v>édifier</v>
      </c>
      <c r="AK44">
        <f>LARGE(AK4:AK43,1)+1</f>
        <v>97</v>
      </c>
      <c r="AL44" t="str">
        <v>résoudre</v>
      </c>
      <c r="AP44" t="str">
        <v>Dessécher : déshydrater, faire évaporer l’excédent d’eau se trouvant dans une préparation en la chauffant sur feu doux dans une étuve ou dans un four (ex : pâte à choux)</v>
      </c>
      <c r="AR44">
        <v>5</v>
      </c>
      <c r="AS44" t="str">
        <v>suivre les protocoles</v>
      </c>
      <c r="AV44">
        <v>3</v>
      </c>
      <c r="AW44" t="str">
        <v>Effeuiller les filets de morue cuits.</v>
      </c>
    </row>
    <row r="45" ht="18.75" customHeight="1">
      <c r="L45">
        <f>LARGE(L5:L44,1)+1</f>
        <v>38</v>
      </c>
      <c r="M45" t="str">
        <v>Déglacer</v>
      </c>
      <c r="N45">
        <f>LARGE(N5:N44,1)+1</f>
        <v>84</v>
      </c>
      <c r="O45" t="str">
        <v>Frémir</v>
      </c>
      <c r="P45">
        <f>LARGE(P5:P44,1)+1</f>
        <v>124</v>
      </c>
      <c r="Q45" t="str">
        <v>Quadriller</v>
      </c>
      <c r="V45">
        <f>LARGE(V5:V44,1)+1</f>
        <v>38</v>
      </c>
      <c r="W45" t="str">
        <v>Clarifier</v>
      </c>
      <c r="X45">
        <f>LARGE(X5:X44,1)+1</f>
        <v>94</v>
      </c>
      <c r="Y45" t="str">
        <v>Effiler</v>
      </c>
      <c r="Z45">
        <f>LARGE(Z5:Z44,1)+1</f>
        <v>149</v>
      </c>
      <c r="AA45" t="str">
        <v>Inciser</v>
      </c>
      <c r="AB45">
        <f>LARGE(AB5:AB44,1)+1</f>
        <v>201</v>
      </c>
      <c r="AC45" t="str">
        <v>Piler</v>
      </c>
      <c r="AD45">
        <f>LARGE(AD5:AD44,1)+1</f>
        <v>255</v>
      </c>
      <c r="AE45" t="str">
        <v>Saumurer</v>
      </c>
      <c r="AH45">
        <f>LARGE(AH4:AH44,1)+1</f>
        <v>42</v>
      </c>
      <c r="AI45" t="str">
        <v>effectuer</v>
      </c>
      <c r="AK45">
        <f>LARGE(AK4:AK44,1)+1</f>
        <v>98</v>
      </c>
      <c r="AL45" t="str">
        <v>réviser</v>
      </c>
      <c r="AP45" t="str">
        <v>Détailler : découper des morceaux de pâte de forme bien déterminée dans une abaisse de pâte, à l’aide d’un couteau ou d’un découpoir.</v>
      </c>
      <c r="AV45">
        <v>4</v>
      </c>
      <c r="AW45" t="str">
        <v>Dans une sauteuse, faire chauffer l'huile d'olive</v>
      </c>
    </row>
    <row r="46" ht="27" customHeight="1">
      <c r="L46">
        <f>LARGE(L5:L45,1)+1</f>
        <v>39</v>
      </c>
      <c r="M46" t="str">
        <v>Dégorger</v>
      </c>
      <c r="N46">
        <f>LARGE(N5:N45,1)+1</f>
        <v>85</v>
      </c>
      <c r="O46" t="str">
        <v>Frire</v>
      </c>
      <c r="V46">
        <f>LARGE(V5:V45,1)+1</f>
        <v>39</v>
      </c>
      <c r="W46" t="str">
        <v>Clouter</v>
      </c>
      <c r="X46">
        <f>LARGE(X5:X45,1)+1</f>
        <v>95</v>
      </c>
      <c r="Y46" t="str">
        <v>Egermer</v>
      </c>
      <c r="Z46">
        <f>LARGE(Z5:Z45,1)+1</f>
        <v>150</v>
      </c>
      <c r="AA46" t="str">
        <v>Incorporer</v>
      </c>
      <c r="AB46">
        <f>LARGE(AB5:AB45,1)+1</f>
        <v>202</v>
      </c>
      <c r="AC46" t="str">
        <v>Pincer</v>
      </c>
      <c r="AD46">
        <f>LARGE(AD5:AD45,1)+1</f>
        <v>256</v>
      </c>
      <c r="AE46" t="str">
        <v>Saupoudrer</v>
      </c>
      <c r="AH46">
        <f>LARGE(AH4:AH45,1)+1</f>
        <v>43</v>
      </c>
      <c r="AI46" t="str">
        <v>élaborer</v>
      </c>
      <c r="AK46">
        <f>LARGE(AK4:AK45,1)+1</f>
        <v>99</v>
      </c>
      <c r="AL46" t="str">
        <v>revoir</v>
      </c>
      <c r="AP46" t="str">
        <v>Détrempe : mélange de farine, d’eau et de sel servant de base à la pâte feuilleté et à la pâte levée feuilleté.</v>
      </c>
      <c r="AV46">
        <v>5</v>
      </c>
      <c r="AW46" t="str">
        <v>ajouter la morue effeuillée et l'ail</v>
      </c>
    </row>
    <row r="47" ht="30" customHeight="1">
      <c r="L47">
        <f>LARGE(L5:L46,1)+1</f>
        <v>40</v>
      </c>
      <c r="M47" t="str">
        <v>Dégourdir</v>
      </c>
      <c r="O47" t="str">
        <v>G</v>
      </c>
      <c r="Q47" t="str">
        <v>R</v>
      </c>
      <c r="V47">
        <f>LARGE(V5:V46,1)+1</f>
        <v>40</v>
      </c>
      <c r="W47" t="str">
        <v>Coller</v>
      </c>
      <c r="X47">
        <f>LARGE(X5:X46,1)+1</f>
        <v>96</v>
      </c>
      <c r="Y47" t="str">
        <v>Egoutter</v>
      </c>
      <c r="Z47">
        <f>LARGE(Z5:Z46,1)+1</f>
        <v>151</v>
      </c>
      <c r="AA47" t="str">
        <v>Indications packaging</v>
      </c>
      <c r="AB47">
        <f>LARGE(AB5:AB46,1)+1</f>
        <v>203</v>
      </c>
      <c r="AC47" t="str">
        <v>Piquer</v>
      </c>
      <c r="AD47">
        <f>LARGE(AD5:AD46,1)+1</f>
        <v>257</v>
      </c>
      <c r="AE47" t="str">
        <v>Sauter</v>
      </c>
      <c r="AH47">
        <f>LARGE(AH4:AH46,1)+1</f>
        <v>44</v>
      </c>
      <c r="AI47" t="str">
        <v>emplir</v>
      </c>
      <c r="AK47">
        <f>LARGE(AK4:AK46,1)+1</f>
        <v>100</v>
      </c>
      <c r="AL47" t="str">
        <v>sensibiliser</v>
      </c>
      <c r="AP47" t="str">
        <v>E</v>
      </c>
      <c r="AR47">
        <v>1</v>
      </c>
      <c r="AS47" t="str">
        <v>eplucher-laver-désinfecter</v>
      </c>
      <c r="AV47">
        <v>6</v>
      </c>
      <c r="AW47" t="str">
        <v>travailler à la spatule</v>
      </c>
    </row>
    <row r="48" ht="27" customHeight="1">
      <c r="L48">
        <f>LARGE(L5:L47,1)+1</f>
        <v>41</v>
      </c>
      <c r="M48" t="str">
        <v>Dégraisser</v>
      </c>
      <c r="N48">
        <f>LARGE(N5:N47,1)+1</f>
        <v>86</v>
      </c>
      <c r="O48" t="str">
        <v>Glacer</v>
      </c>
      <c r="P48">
        <f>LARGE(P5:P47,1)+1</f>
        <v>125</v>
      </c>
      <c r="Q48" t="str">
        <v>Rabattre</v>
      </c>
      <c r="V48">
        <f>LARGE(V5:V47,1)+1</f>
        <v>41</v>
      </c>
      <c r="W48" t="str">
        <v>Compoter</v>
      </c>
      <c r="X48">
        <f>LARGE(X5:X47,1)+1</f>
        <v>97</v>
      </c>
      <c r="Y48" t="str">
        <v>Egrapper</v>
      </c>
      <c r="Z48">
        <f>LARGE(Z5:Z47,1)+1</f>
        <v>152</v>
      </c>
      <c r="AA48" t="str">
        <v>Infuser</v>
      </c>
      <c r="AB48">
        <f>LARGE(AB5:AB47,1)+1</f>
        <v>204</v>
      </c>
      <c r="AC48" t="str">
        <v>Plaquer</v>
      </c>
      <c r="AD48">
        <f>LARGE(AD5:AD47,1)+1</f>
        <v>258</v>
      </c>
      <c r="AE48" t="str">
        <v>Serrer</v>
      </c>
      <c r="AH48">
        <f>LARGE(AH4:AH47,1)+1</f>
        <v>45</v>
      </c>
      <c r="AI48" t="str">
        <v>employer</v>
      </c>
      <c r="AK48">
        <f>LARGE(AK4:AK47,1)+1</f>
        <v>101</v>
      </c>
      <c r="AL48" t="str">
        <v>simplifier</v>
      </c>
      <c r="AP48" t="str">
        <v>Écumer : c’est éliminer les impuretés qui se forment à la surface de cuisson de sucre, confitures, gelées à l’aide d’une écumoire.</v>
      </c>
      <c r="AR48">
        <v>2</v>
      </c>
      <c r="AS48" t="str">
        <v>faire tremper</v>
      </c>
      <c r="AW48" t="str">
        <v>(ou travailler directement la morue effeuillée dans la cuve du batteur).</v>
      </c>
    </row>
    <row r="49" ht="18.75" customHeight="1">
      <c r="L49">
        <f>LARGE(L5:L48,1)+1</f>
        <v>42</v>
      </c>
      <c r="M49" t="str">
        <v>Déhousser</v>
      </c>
      <c r="N49">
        <f>LARGE(N5:N48,1)+1</f>
        <v>87</v>
      </c>
      <c r="O49" t="str">
        <v>Gommer</v>
      </c>
      <c r="P49">
        <f>LARGE(P5:P48,1)+1</f>
        <v>126</v>
      </c>
      <c r="Q49" t="str">
        <v>Rafraîchir</v>
      </c>
      <c r="V49">
        <f>LARGE(V5:V48,1)+1</f>
        <v>42</v>
      </c>
      <c r="W49" t="str">
        <v>Concasser</v>
      </c>
      <c r="X49">
        <f>LARGE(X5:X48,1)+1</f>
        <v>98</v>
      </c>
      <c r="Y49" t="str">
        <v>Egrener</v>
      </c>
      <c r="AB49">
        <f>LARGE(AB5:AB48,1)+1</f>
        <v>205</v>
      </c>
      <c r="AC49" t="str">
        <v>Pocher</v>
      </c>
      <c r="AD49">
        <f>LARGE(AD5:AD48,1)+1</f>
        <v>259</v>
      </c>
      <c r="AE49" t="str">
        <v>Servir</v>
      </c>
      <c r="AH49">
        <f>LARGE(AH4:AH48,1)+1</f>
        <v>46</v>
      </c>
      <c r="AI49" t="str">
        <v>enregistrer</v>
      </c>
      <c r="AK49">
        <f>LARGE(AK4:AK48,1)+1</f>
        <v>102</v>
      </c>
      <c r="AL49" t="str">
        <v>soulever</v>
      </c>
      <c r="AP49" t="str">
        <v>Émonder : retirer les peaux, pellicules et enveloppe de certains fruits ou légumes.</v>
      </c>
      <c r="AR49">
        <v>3</v>
      </c>
      <c r="AS49" t="str">
        <v>habiller les soles</v>
      </c>
    </row>
    <row r="50" ht="18.75" customHeight="1">
      <c r="L50">
        <f>LARGE(L5:L49,1)+1</f>
        <v>43</v>
      </c>
      <c r="M50" t="str">
        <v>Dénerver</v>
      </c>
      <c r="N50">
        <f>LARGE(N5:N49,1)+1</f>
        <v>88</v>
      </c>
      <c r="O50" t="str">
        <v>Graisser</v>
      </c>
      <c r="P50">
        <f>LARGE(P5:P49,1)+1</f>
        <v>127</v>
      </c>
      <c r="Q50" t="str">
        <v>Raidir</v>
      </c>
      <c r="V50">
        <f>LARGE(V5:V49,1)+1</f>
        <v>43</v>
      </c>
      <c r="W50" t="str">
        <v>Confire</v>
      </c>
      <c r="X50">
        <f>LARGE(X5:X49,1)+1</f>
        <v>99</v>
      </c>
      <c r="Y50" t="str">
        <v>Eliminer</v>
      </c>
      <c r="AA50" t="str">
        <v>J</v>
      </c>
      <c r="AB50">
        <f>LARGE(AB5:AB49,1)+1</f>
        <v>206</v>
      </c>
      <c r="AC50" t="str">
        <v>Poêler</v>
      </c>
      <c r="AD50">
        <f>LARGE(AD5:AD49,1)+1</f>
        <v>260</v>
      </c>
      <c r="AE50" t="str">
        <v>Singer</v>
      </c>
      <c r="AH50">
        <f>LARGE(AH4:AH49,1)+1</f>
        <v>47</v>
      </c>
      <c r="AI50" t="str">
        <v>entretenir</v>
      </c>
      <c r="AK50">
        <f>LARGE(AK4:AK49,1)+1</f>
        <v>103</v>
      </c>
      <c r="AL50" t="str">
        <v>standardiser</v>
      </c>
      <c r="AP50" t="str">
        <v>Émulsionner : opération consistant à provoquer la dispersion d’un liquide dans un autre liquide ou d’une matière non miscible (ex : ganache).</v>
      </c>
      <c r="AR50">
        <v>4</v>
      </c>
      <c r="AS50" t="str">
        <v>hacher finement</v>
      </c>
      <c r="AV50">
        <v>7</v>
      </c>
      <c r="AW50" t="str">
        <v>Mettre la morue travaillée dans la grande cuve du batteur</v>
      </c>
    </row>
    <row r="51" ht="24.75" customHeight="1">
      <c r="L51">
        <f>LARGE(L5:L50,1)+1</f>
        <v>44</v>
      </c>
      <c r="M51" t="str">
        <v>Dénoyauter</v>
      </c>
      <c r="N51">
        <f>LARGE(N5:N50,1)+1</f>
        <v>89</v>
      </c>
      <c r="O51" t="str">
        <v>Gratiner</v>
      </c>
      <c r="P51">
        <f>LARGE(P5:P50,1)+1</f>
        <v>128</v>
      </c>
      <c r="Q51" t="str">
        <v>Rassir</v>
      </c>
      <c r="V51">
        <f>LARGE(V5:V50,1)+1</f>
        <v>44</v>
      </c>
      <c r="W51" t="str">
        <v>Conserver</v>
      </c>
      <c r="X51">
        <f>LARGE(X5:X50,1)+1</f>
        <v>100</v>
      </c>
      <c r="Y51" t="str">
        <v>Emonder</v>
      </c>
      <c r="Z51">
        <f>LARGE(Z5:Z50,1)+1</f>
        <v>153</v>
      </c>
      <c r="AA51" t="str">
        <v>Jeter</v>
      </c>
      <c r="AB51">
        <f>LARGE(AB5:AB50,1)+1</f>
        <v>207</v>
      </c>
      <c r="AC51" t="str">
        <v>Porter à ébullition</v>
      </c>
      <c r="AD51">
        <f>LARGE(AD5:AD50,1)+1</f>
        <v>261</v>
      </c>
      <c r="AE51" t="str">
        <v>Siroper</v>
      </c>
      <c r="AH51">
        <f>LARGE(AH4:AH50,1)+1</f>
        <v>48</v>
      </c>
      <c r="AI51" t="str">
        <v>envoyer</v>
      </c>
      <c r="AK51">
        <f>LARGE(AK4:AK50,1)+1</f>
        <v>104</v>
      </c>
      <c r="AL51" t="str">
        <v>superviser</v>
      </c>
      <c r="AP51" t="str">
        <v>Évider : éliminer, extraire l’intérieur de certains fruits (ex : citrons, orange).</v>
      </c>
      <c r="AR51">
        <v>5</v>
      </c>
      <c r="AS51" t="str">
        <v>laver à grande eau</v>
      </c>
    </row>
    <row r="52" ht="30" customHeight="1">
      <c r="L52">
        <f>LARGE(L5:L51,1)+1</f>
        <v>45</v>
      </c>
      <c r="M52" t="str">
        <v>Denteler</v>
      </c>
      <c r="N52">
        <f>LARGE(N5:N51,1)+1</f>
        <v>90</v>
      </c>
      <c r="O52" t="str">
        <v>Griller</v>
      </c>
      <c r="P52">
        <f>LARGE(P5:P51,1)+1</f>
        <v>129</v>
      </c>
      <c r="Q52" t="str">
        <v>Rayer</v>
      </c>
      <c r="V52">
        <f>LARGE(V5:V51,1)+1</f>
        <v>45</v>
      </c>
      <c r="W52" t="str">
        <v>Contiser</v>
      </c>
      <c r="X52">
        <f>LARGE(X5:X51,1)+1</f>
        <v>101</v>
      </c>
      <c r="Y52" t="str">
        <v>Émulsionner</v>
      </c>
      <c r="AB52">
        <f>LARGE(AB5:AB51,1)+1</f>
        <v>208</v>
      </c>
      <c r="AC52" t="str">
        <v>Poudrer</v>
      </c>
      <c r="AD52">
        <f>LARGE(AD5:AD51,1)+1</f>
        <v>262</v>
      </c>
      <c r="AE52" t="str">
        <v>Siroter</v>
      </c>
      <c r="AH52">
        <f>LARGE(AH4:AH51,1)+1</f>
        <v>49</v>
      </c>
      <c r="AI52" t="str">
        <v>ériger</v>
      </c>
      <c r="AK52">
        <f>LARGE(AK4:AK51,1)+1</f>
        <v>105</v>
      </c>
      <c r="AL52" t="str">
        <v>surveiller</v>
      </c>
      <c r="AP52" t="str">
        <v>F</v>
      </c>
      <c r="AR52">
        <v>6</v>
      </c>
      <c r="AS52" t="str">
        <v>peser les denrées</v>
      </c>
      <c r="AV52">
        <v>8</v>
      </c>
      <c r="AW52" t="str">
        <v>A la feuille en première vitesse, incorporer progressivement le lait et la crème</v>
      </c>
    </row>
    <row r="53" ht="19.5" customHeight="1">
      <c r="V53">
        <f>LARGE(V5:V52,1)+1</f>
        <v>46</v>
      </c>
      <c r="W53" t="str">
        <v>Contrôler</v>
      </c>
      <c r="X53">
        <f>LARGE(X5:X52,1)+1</f>
        <v>102</v>
      </c>
      <c r="Y53" t="str">
        <v>Enfourner</v>
      </c>
      <c r="AA53" t="str">
        <v>L</v>
      </c>
      <c r="AB53">
        <f>LARGE(AB5:AB52,1)+1</f>
        <v>209</v>
      </c>
      <c r="AC53" t="str">
        <v>Pousser</v>
      </c>
      <c r="AD53">
        <f>LARGE(AD5:AD52,1)+1</f>
        <v>263</v>
      </c>
      <c r="AE53" t="str">
        <v>Snacker</v>
      </c>
      <c r="AH53">
        <f>LARGE(AH4:AH52,1)+1</f>
        <v>50</v>
      </c>
      <c r="AI53" t="str">
        <v>établir</v>
      </c>
      <c r="AK53">
        <f>LARGE(AK4:AK52,1)+1</f>
        <v>106</v>
      </c>
      <c r="AL53" t="str">
        <v>tester</v>
      </c>
      <c r="AP53" t="str">
        <v>Façonner : c’est donner une forme  particulière à toute sortes de pâtes par un travail manuel ou mécanique avant cuisson.</v>
      </c>
      <c r="AR53">
        <v>7</v>
      </c>
      <c r="AS53" t="str">
        <v>trier et tremper</v>
      </c>
    </row>
    <row r="54" ht="18.75" customHeight="1">
      <c r="V54">
        <f>LARGE(V5:V53,1)+1</f>
        <v>47</v>
      </c>
      <c r="W54" t="str">
        <v>Corner</v>
      </c>
      <c r="X54">
        <f>LARGE(X5:X53,1)+1</f>
        <v>103</v>
      </c>
      <c r="Y54" t="str">
        <v>Enrober</v>
      </c>
      <c r="Z54">
        <f>LARGE(Z5:Z53,1)+1</f>
        <v>154</v>
      </c>
      <c r="AA54" t="str">
        <v>Larder</v>
      </c>
      <c r="AB54">
        <f>LARGE(AB5:AB53,1)+1</f>
        <v>210</v>
      </c>
      <c r="AC54" t="str">
        <v>Praliner</v>
      </c>
      <c r="AD54">
        <f>LARGE(AD5:AD53,1)+1</f>
        <v>264</v>
      </c>
      <c r="AE54" t="str">
        <v>Sonder</v>
      </c>
      <c r="AH54">
        <f>LARGE(AH4:AH53,1)+1</f>
        <v>51</v>
      </c>
      <c r="AI54" t="str">
        <v>étendre</v>
      </c>
      <c r="AK54">
        <f>LARGE(AK4:AK53,1)+1</f>
        <v>107</v>
      </c>
      <c r="AL54" t="str">
        <v>transformer</v>
      </c>
      <c r="AP54" t="str">
        <v>Festonner : constituer des bordures décoratives ou des formes arrondies sur des pâtisseries (ex : pithiviers, tartelette…).</v>
      </c>
      <c r="AR54">
        <v>8</v>
      </c>
      <c r="AS54" t="str">
        <v>vérifier les DLC</v>
      </c>
      <c r="AW54" t="str">
        <v>Éventuellement, mettre au point la consistance en ajoutant du lait, de l'huile d'oli­ve ou de la crème</v>
      </c>
    </row>
    <row r="55" ht="18.75" customHeight="1">
      <c r="V55">
        <f>LARGE(V5:V54,1)+1</f>
        <v>48</v>
      </c>
      <c r="W55" t="str">
        <v>Corser</v>
      </c>
      <c r="X55">
        <f>LARGE(X5:X54,1)+1</f>
        <v>104</v>
      </c>
      <c r="Y55" t="str">
        <v>Eplucher</v>
      </c>
      <c r="Z55">
        <f>LARGE(Z5:Z54,1)+1</f>
        <v>155</v>
      </c>
      <c r="AA55" t="str">
        <v>Laver</v>
      </c>
      <c r="AB55">
        <f>LARGE(AB5:AB54,1)+1</f>
        <v>211</v>
      </c>
      <c r="AC55" t="str">
        <v>Préchauffer</v>
      </c>
      <c r="AD55">
        <f>LARGE(AD5:AD54,1)+1</f>
        <v>265</v>
      </c>
      <c r="AE55" t="str">
        <v>Stériliser</v>
      </c>
      <c r="AH55">
        <f>LARGE(AH4:AH54,1)+1</f>
        <v>52</v>
      </c>
      <c r="AI55" t="str">
        <v>examiner</v>
      </c>
      <c r="AK55">
        <f>LARGE(AK4:AK54,1)+1</f>
        <v>108</v>
      </c>
      <c r="AL55" t="str">
        <v>trier</v>
      </c>
      <c r="AP55" t="str">
        <v>Fleurer : saupoudrer de farine un tour, une plaque ou un moule afin d’empêcher certaines préparations de coller.</v>
      </c>
    </row>
    <row r="56" ht="20.25" customHeight="1">
      <c r="V56">
        <f>LARGE(V5:V55,1)+1</f>
        <v>49</v>
      </c>
      <c r="W56" t="str">
        <v>Coucher</v>
      </c>
      <c r="X56">
        <f>LARGE(X5:X55,1)+1</f>
        <v>105</v>
      </c>
      <c r="Y56" t="str">
        <v>Equeter</v>
      </c>
      <c r="Z56">
        <f>LARGE(Z5:Z55,1)+1</f>
        <v>156</v>
      </c>
      <c r="AA56" t="str">
        <v>Lever</v>
      </c>
      <c r="AB56">
        <f>LARGE(AB5:AB55,1)+1</f>
        <v>212</v>
      </c>
      <c r="AC56" t="str">
        <v>Prélever</v>
      </c>
      <c r="AD56">
        <f>LARGE(AD5:AD55,1)+1</f>
        <v>266</v>
      </c>
      <c r="AE56" t="str">
        <v>Suer</v>
      </c>
      <c r="AH56">
        <f>LARGE(AH4:AH55,1)+1</f>
        <v>53</v>
      </c>
      <c r="AI56" t="str">
        <v>exécuter</v>
      </c>
      <c r="AK56">
        <f>LARGE(AK4:AK55,1)+1</f>
        <v>109</v>
      </c>
      <c r="AL56" t="str">
        <v>utiliser</v>
      </c>
      <c r="AP56" t="str">
        <v>Foncer : tapisser l’intérieur d’un moule ou d’un cercle avec de la pâte, pour qu’elle épouse parfaitement sa forme.</v>
      </c>
      <c r="AR56">
        <v>1</v>
      </c>
      <c r="AS56" t="str">
        <v>ciseler finement</v>
      </c>
      <c r="AW56" t="str">
        <v>On doit obtenir une pâte homogène et compacte</v>
      </c>
    </row>
    <row r="57" ht="20.25" customHeight="1">
      <c r="V57">
        <f>LARGE(V5:V56,1)+1</f>
        <v>50</v>
      </c>
      <c r="W57" t="str">
        <v>Craquer</v>
      </c>
      <c r="X57">
        <f>LARGE(X5:X56,1)+1</f>
        <v>106</v>
      </c>
      <c r="Y57" t="str">
        <v>Escaloper</v>
      </c>
      <c r="Z57">
        <f>LARGE(Z5:Z56,1)+1</f>
        <v>157</v>
      </c>
      <c r="AA57" t="str">
        <v>Lier</v>
      </c>
      <c r="AB57">
        <f>LARGE(AB5:AB56,1)+1</f>
        <v>213</v>
      </c>
      <c r="AC57" t="str">
        <v>Préparer</v>
      </c>
      <c r="AD57">
        <f>LARGE(AD5:AD56,1)+1</f>
        <v>267</v>
      </c>
      <c r="AE57" t="str">
        <v>Surgeler</v>
      </c>
      <c r="AH57">
        <f>LARGE(AH4:AH56,1)+1</f>
        <v>54</v>
      </c>
      <c r="AI57" t="str">
        <v>exploiter</v>
      </c>
      <c r="AK57">
        <f>LARGE(AK4:AK56,1)+1</f>
        <v>110</v>
      </c>
      <c r="AL57" t="str">
        <v>vaporiser</v>
      </c>
      <c r="AP57" t="str">
        <v>Fond : pâtisseries utilisée comme base de fabrication et constituant généralement la couche inférieure des gâteaux.</v>
      </c>
      <c r="AR57">
        <v>2</v>
      </c>
      <c r="AS57" t="str">
        <v>couper en 2</v>
      </c>
      <c r="AV57">
        <v>9</v>
      </c>
      <c r="AW57" t="str">
        <v>Poivrer et muscader</v>
      </c>
    </row>
    <row r="58" ht="21" customHeight="1">
      <c r="V58">
        <f>LARGE(V5:V57,1)+1</f>
        <v>51</v>
      </c>
      <c r="W58" t="str">
        <v>Crémer</v>
      </c>
      <c r="X58">
        <f>LARGE(X5:X57,1)+1</f>
        <v>107</v>
      </c>
      <c r="Y58" t="str">
        <v>Etaler</v>
      </c>
      <c r="Z58">
        <f>LARGE(Z5:Z57,1)+1</f>
        <v>158</v>
      </c>
      <c r="AA58" t="str">
        <v>Limoner</v>
      </c>
      <c r="AB58">
        <f>LARGE(AB5:AB57,1)+1</f>
        <v>214</v>
      </c>
      <c r="AC58" t="str">
        <v>Protéger</v>
      </c>
      <c r="AH58">
        <f>LARGE(AH4:AH57,1)+1</f>
        <v>55</v>
      </c>
      <c r="AI58" t="str">
        <v>extraire</v>
      </c>
      <c r="AK58">
        <f>LARGE(AK4:AK57,1)+1</f>
        <v>111</v>
      </c>
      <c r="AL58" t="str">
        <v>vérifier</v>
      </c>
      <c r="AP58" t="str">
        <v>Foisonnement: phénomène résultant d’une augmentation de volume d’une fabrication par incorporation de gaz.</v>
      </c>
      <c r="AV58">
        <v>10</v>
      </c>
      <c r="AW58" t="str">
        <v xml:space="preserve"> Finir de lier la brandade en ajoutant la purée.</v>
      </c>
    </row>
    <row r="59" ht="24" customHeight="1">
      <c r="V59">
        <f>LARGE(V5:V58,1)+1</f>
        <v>52</v>
      </c>
      <c r="W59" t="str">
        <v>Crever</v>
      </c>
      <c r="X59">
        <f>LARGE(X5:X58,1)+1</f>
        <v>108</v>
      </c>
      <c r="Y59" t="str">
        <v>Etoffer</v>
      </c>
      <c r="Z59">
        <f>LARGE(Z5:Z58,1)+1</f>
        <v>159</v>
      </c>
      <c r="AA59" t="str">
        <v>Lisser</v>
      </c>
      <c r="AB59">
        <f>LARGE(AB5:AB58,1)+1</f>
        <v>215</v>
      </c>
      <c r="AC59" t="str">
        <v>Puncher</v>
      </c>
      <c r="AH59">
        <f>LARGE(AH4:AH58,1)+1</f>
        <v>56</v>
      </c>
      <c r="AI59" t="str">
        <v>faire</v>
      </c>
      <c r="AP59" t="str">
        <v>Fraser : écraser les ingrédients d’une pâte pour les agglomérer soit sur le marbre avec la paume de la main en la poussant devant soi, soit au batteur en écrasant avec la paume de sa main sur les parois.</v>
      </c>
      <c r="AV59">
        <v>11</v>
      </c>
      <c r="AW59" t="str">
        <v xml:space="preserve"> Travailler</v>
      </c>
    </row>
    <row r="60" ht="24" customHeight="1">
      <c r="V60">
        <f>LARGE(V5:V59,1)+1</f>
        <v>53</v>
      </c>
      <c r="W60" t="str">
        <v>Crouter</v>
      </c>
      <c r="X60">
        <f>LARGE(X5:X59,1)+1</f>
        <v>109</v>
      </c>
      <c r="Y60" t="str">
        <v>Etouffer</v>
      </c>
      <c r="Z60">
        <f>LARGE(Z5:Z59,1)+1</f>
        <v>160</v>
      </c>
      <c r="AA60" t="str">
        <v>Lustrer</v>
      </c>
      <c r="AP60" t="str">
        <v>G</v>
      </c>
      <c r="AR60">
        <v>1</v>
      </c>
      <c r="AS60" t="str">
        <v>adjoindre de la creme</v>
      </c>
      <c r="AV60">
        <v>12</v>
      </c>
      <c r="AW60" t="str">
        <v xml:space="preserve"> Rectifier la consistance</v>
      </c>
    </row>
    <row r="61" ht="20.25" customHeight="1">
      <c r="V61">
        <f>LARGE(V5:V60,1)+1</f>
        <v>54</v>
      </c>
      <c r="W61" t="str">
        <v>Cuire</v>
      </c>
      <c r="X61">
        <f>LARGE(X5:X60,1)+1</f>
        <v>110</v>
      </c>
      <c r="Y61" t="str">
        <v>Etuver</v>
      </c>
      <c r="Z61">
        <f>LARGE(Z5:Z60,1)+1</f>
        <v>161</v>
      </c>
      <c r="AA61" t="str">
        <v>Luter</v>
      </c>
      <c r="AC61" t="str">
        <v>Q</v>
      </c>
      <c r="AP61" t="str">
        <v>Garnir : remplir avec une préparation de crème ou autres un fond de gâteau, un moule, une poche.</v>
      </c>
      <c r="AR61">
        <v>2</v>
      </c>
      <c r="AS61" t="str">
        <v>ajouter dans l'ordre les autres éléments</v>
      </c>
    </row>
    <row r="62" ht="20.25" customHeight="1">
      <c r="V62">
        <f>LARGE(V5:V61,1)+1</f>
        <v>55</v>
      </c>
      <c r="W62" t="str">
        <v>Culotter</v>
      </c>
      <c r="X62">
        <f>LARGE(X5:X61,1)+1</f>
        <v>111</v>
      </c>
      <c r="Y62" t="str">
        <v>Evider</v>
      </c>
      <c r="Z62">
        <f>LARGE(Z5:Z61,1)+1</f>
        <v>162</v>
      </c>
      <c r="AA62" t="str">
        <v>Lyophiliser</v>
      </c>
      <c r="AB62">
        <f>LARGE(AB5:AB61,1)+1</f>
        <v>216</v>
      </c>
      <c r="AC62" t="str">
        <v>Quadriller</v>
      </c>
      <c r="AP62" t="str">
        <v>Glacer :</v>
      </c>
      <c r="AR62">
        <v>3</v>
      </c>
      <c r="AS62" t="str">
        <v>arroser de beurre noisette</v>
      </c>
      <c r="AV62" t="str">
        <v>❺</v>
      </c>
      <c r="AW62" t="str">
        <v>Décanter la préparation</v>
      </c>
    </row>
    <row r="63" ht="20.25" customHeight="1">
      <c r="X63">
        <f>LARGE(X5:X62,1)+1</f>
        <v>112</v>
      </c>
      <c r="Y63" t="str">
        <v>Exprimer</v>
      </c>
      <c r="AP63" t="str">
        <v>– action de recouvrir partiellement ou entièrement la surface d’une pâtisserie avec un glaçage (ex : fondant)</v>
      </c>
      <c r="AR63">
        <v>4</v>
      </c>
      <c r="AS63" t="str">
        <v xml:space="preserve">arroser de liqueur </v>
      </c>
      <c r="AV63">
        <v>1</v>
      </c>
      <c r="AW63" t="str">
        <v>Dans les 8 bacs GN 1/1 beurrés, répartir la brandade Bénédictine</v>
      </c>
    </row>
    <row r="64" ht="20.25" customHeight="1">
      <c r="AP64" t="str">
        <v>– rendre brillant la surface d’une pâtisserie avec du sirop avant le passage au four ou saupoudrer une pièce de sucre glace et la passer au four, le temps de caraméliser le sucre.</v>
      </c>
      <c r="AR64">
        <v>5</v>
      </c>
      <c r="AS64" t="str">
        <v>beurrer grassement</v>
      </c>
    </row>
    <row r="65" ht="20.25" customHeight="1">
      <c r="AP65" t="str">
        <v>Grainage : phénomène résultant de la déstabilisation d’une mousse alimentaire (ex : blancs montés) ou d’une émulsion mousseuse (ex : crème fouettée) à la suite d’un battage prolongé.</v>
      </c>
      <c r="AR65">
        <v>6</v>
      </c>
      <c r="AS65" t="str">
        <v>blanchir-rafraichir-couper</v>
      </c>
      <c r="AV65">
        <v>2</v>
      </c>
      <c r="AW65" t="str">
        <v xml:space="preserve">Égaliser la surface </v>
      </c>
    </row>
    <row r="66" ht="20.25" customHeight="1">
      <c r="W66" t="str">
        <v>Lien &gt;</v>
      </c>
      <c r="X66" t="str">
        <v>Lexique en français de la boucherie</v>
      </c>
      <c r="AP66" t="str">
        <v>Graisser : enduire d’une couche de matière grasse à l’aide d’un pinceau ou d’une bombe à graisse les parois d’un moule ou une plaque.</v>
      </c>
      <c r="AR66">
        <v>7</v>
      </c>
      <c r="AS66" t="str">
        <v>crémer-réduire</v>
      </c>
      <c r="AV66">
        <v>3</v>
      </c>
      <c r="AW66" t="str">
        <v>Saupoudrer d'emmenthal râpé</v>
      </c>
    </row>
    <row r="67" ht="20.25" customHeight="1">
      <c r="W67" t="str">
        <v>Lien &gt;</v>
      </c>
      <c r="X67" t="str">
        <v>Le dictionnaire du boucher</v>
      </c>
      <c r="AP67" t="str">
        <v>I</v>
      </c>
      <c r="AR67">
        <v>8</v>
      </c>
      <c r="AS67" t="str">
        <v>passer la sauce</v>
      </c>
      <c r="AV67">
        <v>4</v>
      </c>
      <c r="AW67" t="str">
        <v>Parsemer de parcelles de beurre</v>
      </c>
    </row>
    <row r="68" ht="27" customHeight="1">
      <c r="W68" t="str">
        <v>Verbes d'action Lien &gt;</v>
      </c>
      <c r="X68" t="str">
        <v>https://www.unamur.be/services/sevrexe/prodoc/documents-mission-accompagnement-prodoc-AL/verbes-actions</v>
      </c>
      <c r="AP68" t="str">
        <v>Imbiber : c’est faire pénétrer un liquide (sirop, alcool, liqueur etc…) dans une préparation dans le but de la rendre moins sèche ou dans le but de la parfumer.</v>
      </c>
      <c r="AR68">
        <v>9</v>
      </c>
      <c r="AS68" t="str">
        <v>reviser l'assaisonnement</v>
      </c>
      <c r="AV68">
        <v>5</v>
      </c>
      <c r="AW68" t="str">
        <v>Étager les bacs sur l'échelle de cuisson</v>
      </c>
    </row>
    <row r="69" ht="18.75" customHeight="1">
      <c r="AP69" t="str">
        <v>Infuser : opération consistant à placer une substance aromatique dans un liquide chauffé au préalable, pendant un temps déterminé et à couvert pour capter son arôme.</v>
      </c>
      <c r="AR69">
        <v>10</v>
      </c>
      <c r="AS69" t="str">
        <v>saler en cours de cuisson</v>
      </c>
    </row>
    <row r="70" ht="30" customHeight="1">
      <c r="AP70" t="str">
        <v>L</v>
      </c>
      <c r="AR70">
        <v>11</v>
      </c>
      <c r="AS70" t="str">
        <v>saupoudrer légèrement</v>
      </c>
      <c r="AV70" t="str">
        <v>❻</v>
      </c>
      <c r="AW70" t="str">
        <v>Gratiner</v>
      </c>
    </row>
    <row r="71" ht="18.75" customHeight="1">
      <c r="AP71" t="str">
        <v>Lisser : mélanger une préparation pour la rendre homogène.</v>
      </c>
      <c r="AR71">
        <v>12</v>
      </c>
      <c r="AS71" t="str">
        <v>vérifier la consistance</v>
      </c>
      <c r="AV71">
        <v>1</v>
      </c>
      <c r="AW71" t="str">
        <v xml:space="preserve"> Passer au four en chaleur sèche à + 170 °C</v>
      </c>
    </row>
    <row r="72" ht="18.75" customHeight="1">
      <c r="AP72" t="str">
        <v>Lustrer : recouvrir de nappage de gelée ou de beurre fondu, une préparation afin de lui donner un aspect brillant.</v>
      </c>
      <c r="AV72">
        <v>2</v>
      </c>
      <c r="AW72" t="str">
        <v xml:space="preserve"> et gratiner légèrement la surface</v>
      </c>
    </row>
    <row r="73" ht="30" customHeight="1">
      <c r="AP73" t="str">
        <v>M</v>
      </c>
      <c r="AV73">
        <v>3</v>
      </c>
      <c r="AW73" t="str">
        <v>Respecter la procédure de fin de cuisson</v>
      </c>
    </row>
    <row r="74" ht="18.75" customHeight="1">
      <c r="AP74" t="str">
        <v>Macérer : opération consistant à faire tremper un corps dans un liquide froid pour en extraire les parties solubles ou un produit alimentaire pour le parfumer ou le conserver.</v>
      </c>
      <c r="AR74">
        <v>1</v>
      </c>
      <c r="AS74" t="str">
        <v>déglacer au vin blanc</v>
      </c>
      <c r="AV74">
        <v>4</v>
      </c>
      <c r="AW74" t="str">
        <v>Stocker en armoire chaude et maintenir à + 63 °C, en attente de consommation.</v>
      </c>
    </row>
    <row r="75" ht="18.75" customHeight="1">
      <c r="AP75" t="str">
        <v>Marbrer : réaliser divers dessins sur des gâteaux glacés (au fondant, au nappage etc …) pour améliorer leur présentation.</v>
      </c>
      <c r="AR75">
        <v>2</v>
      </c>
      <c r="AS75" t="str">
        <v>dégraisser en partie</v>
      </c>
    </row>
    <row r="76" ht="18.75" customHeight="1">
      <c r="AP76" t="str">
        <v>Masquer : recouvrir un entremets ou un fond de plat d’une légère couche de crème, de sauce ou de gelée.</v>
      </c>
      <c r="AR76">
        <v>3</v>
      </c>
      <c r="AS76" t="str">
        <v>égoutter et débarrasser</v>
      </c>
    </row>
    <row r="77" ht="18.75" customHeight="1">
      <c r="AP77" t="str">
        <v>Monter :</v>
      </c>
      <c r="AR77">
        <v>4</v>
      </c>
      <c r="AS77" t="str">
        <v>étuver au beurre</v>
      </c>
      <c r="AV77" t="str">
        <v>❼</v>
      </c>
      <c r="AW77" t="str">
        <v>Dresser et servir</v>
      </c>
    </row>
    <row r="78" ht="18.75" customHeight="1">
      <c r="AP78" t="str">
        <v>–  battre au fouet une substance ou un appareil pour le rendre plus léger et en augmenter le volume (ex : blanc en neige).</v>
      </c>
      <c r="AR78">
        <v>5</v>
      </c>
      <c r="AS78" t="str">
        <v>faire sauter vivement</v>
      </c>
      <c r="AV78">
        <v>1</v>
      </c>
      <c r="AW78" t="str">
        <v>Détailler chaque bac GN en 12 portions</v>
      </c>
    </row>
    <row r="79" ht="18.75" customHeight="1">
      <c r="AP79" t="str">
        <v>– assembler les différentes parties d’une pâtisserie pour en faire un gâteau plus ou moins important (monter un entremet, pièce montée).</v>
      </c>
      <c r="AR79">
        <v>6</v>
      </c>
      <c r="AS79" t="str">
        <v>faire suer</v>
      </c>
      <c r="AV79">
        <v>2</v>
      </c>
      <c r="AW79" t="str">
        <v>Servir une portion sur chaque assiette et garnir de toasts (facultatif)</v>
      </c>
    </row>
    <row r="80" ht="18.75" customHeight="1">
      <c r="AP80" t="str">
        <v>Mouler : verser une substance ou une préparation liquide ou semi-liquide dans un moule pour en obtenir une reproduction de sa forme après solidification.</v>
      </c>
      <c r="AR80">
        <v>7</v>
      </c>
      <c r="AS80" t="str">
        <v>incorporer dans la sauce</v>
      </c>
      <c r="AV80">
        <v>3</v>
      </c>
    </row>
    <row r="81" ht="30" customHeight="1">
      <c r="AP81" t="str">
        <v>N</v>
      </c>
      <c r="AR81">
        <v>8</v>
      </c>
      <c r="AS81" t="str">
        <v>lier la cuisson</v>
      </c>
    </row>
    <row r="82" ht="18.75" customHeight="1">
      <c r="AP82" t="str">
        <v>Napper : verser sur un met chaud ou froid une sauce, une gelée, ou une crème pour le recouvrir complètement.</v>
      </c>
      <c r="AR82">
        <v>9</v>
      </c>
      <c r="AS82" t="str">
        <v>lustrer à l'huie</v>
      </c>
      <c r="AV82" t="str">
        <v xml:space="preserve">❽ </v>
      </c>
      <c r="AW82" t="str">
        <v>Commentaires</v>
      </c>
    </row>
    <row r="83" ht="30" customHeight="1">
      <c r="AP83" t="str">
        <v>P</v>
      </c>
      <c r="AR83">
        <v>10</v>
      </c>
      <c r="AS83" t="str">
        <v>monter au beurre</v>
      </c>
      <c r="AV83" t="str">
        <v>Ⓐ</v>
      </c>
      <c r="AW83" t="str">
        <v xml:space="preserve"> La brandade de morue n'est constituée que de poisson</v>
      </c>
    </row>
    <row r="84" ht="25.5" customHeight="1">
      <c r="AP84" t="str">
        <v>Pasteuriser : action de soumettre une préparation à un traitement thermique (Température inférieure à 100°C), pendant un temps défini, afin de détruire d’éventuels germes pathogènes et de prolonger leur conservations.</v>
      </c>
      <c r="AR84">
        <v>11</v>
      </c>
      <c r="AS84" t="str">
        <v>mouiller au vin blanc</v>
      </c>
    </row>
    <row r="85" ht="18.75" customHeight="1">
      <c r="AP85" t="str">
        <v>Passer : faire traverser un liquide dans un ustensile percé de trous  pour en retenir en général les impuretés (ex : chinois,  passoire, tamis).</v>
      </c>
      <c r="AR85">
        <v>12</v>
      </c>
      <c r="AS85" t="str">
        <v>napper de sauce</v>
      </c>
      <c r="AV85" t="str">
        <v>Ⓑ</v>
      </c>
      <c r="AW85" t="str">
        <v>C'est à tort que l'on appelle brandade celle additionnée de purée de pomme de terre</v>
      </c>
    </row>
    <row r="86" ht="18.75" customHeight="1">
      <c r="AP86" t="str">
        <v>Pâton : nom donné à un morceau de pâte pesé et prêt à être façonné.</v>
      </c>
      <c r="AR86">
        <v>13</v>
      </c>
      <c r="AS86" t="str">
        <v>porter à ébullition</v>
      </c>
    </row>
    <row r="87" ht="18.75" customHeight="1">
      <c r="AP87" t="str">
        <v>Piquer : percer de nombreux petits trous la surface d’une abaisse de pâte à l’aide d’une fourchette ou d’un pique vite, dans le but d’empêcher la formation de boursouflures durant la cuisson.</v>
      </c>
      <c r="AR87">
        <v>14</v>
      </c>
      <c r="AS87" t="str">
        <v>rafraichir et égoutter</v>
      </c>
      <c r="AV87" t="str">
        <v>Ⓒ</v>
      </c>
      <c r="AW87" t="str">
        <v xml:space="preserve"> La brandade de morue peut être accompagnée </v>
      </c>
    </row>
    <row r="88" ht="18.75" customHeight="1">
      <c r="AP88" t="str">
        <v>Pincer : faire un décor sur le pourtour d’une tarte à l’aide d’une pince spéciale.</v>
      </c>
      <c r="AR88">
        <v>15</v>
      </c>
      <c r="AS88" t="str">
        <v>réduire le vin</v>
      </c>
      <c r="AV88">
        <v>1</v>
      </c>
      <c r="AW88" t="str">
        <v>de pommes de terre à l'anglaise</v>
      </c>
    </row>
    <row r="89" ht="18.75" customHeight="1">
      <c r="AP89" t="str">
        <v>Pocher : opération qui consiste à cuire une préparation ou des aliments dans un liquide (eau, sirop, etc…) à une température basse, généralement comprise entre 70° et 85°C.</v>
      </c>
      <c r="AR89">
        <v>16</v>
      </c>
      <c r="AS89" t="str">
        <v>sauter au beurre et à l'huile</v>
      </c>
      <c r="AV89">
        <v>2</v>
      </c>
      <c r="AW89" t="str">
        <v>en robe des champs</v>
      </c>
    </row>
    <row r="90" ht="25.5" customHeight="1">
      <c r="AP90" t="str">
        <v>Pointage : technique survenant après le pétrissage d’une pâte levée, fermentée, permettant à la première fermentation de se réaliser et de développer des arômes caractéristiques, mais aussi de renforcer le corps de la pâte avant son façonnage.</v>
      </c>
      <c r="AV90">
        <v>3</v>
      </c>
      <c r="AW90" t="str">
        <v>ou de pommes purée à l'huile d'olive</v>
      </c>
    </row>
    <row r="91" ht="18.75" customHeight="1">
      <c r="AP91" t="str">
        <v>Punch : mélange de sirop de sucre et d’un autre ingrédient (alcool, café, jus ou purée de fruits, vanille etc…).</v>
      </c>
      <c r="AV91">
        <v>4</v>
      </c>
      <c r="AW91" t="str">
        <v>et de croûtons frits</v>
      </c>
    </row>
    <row r="92" ht="25.5" customHeight="1">
      <c r="AP92" t="str">
        <v>Puncher (synonyme d’imbiber): rayer avec la pointe de la lame d’un couteau d’office, inciser de raies parallèles la surface de certains gâteaux préalablement passée à la dorure afin de parfaire la présentation.</v>
      </c>
      <c r="AR92">
        <v>1</v>
      </c>
      <c r="AS92" t="str">
        <v>cuire à couvert</v>
      </c>
    </row>
    <row r="93" ht="30" customHeight="1">
      <c r="AP93" t="str">
        <v>R</v>
      </c>
      <c r="AR93">
        <v>2</v>
      </c>
      <c r="AS93" t="str">
        <v>cuire à feu doux</v>
      </c>
    </row>
    <row r="94" ht="18.75" customHeight="1">
      <c r="AP94" t="str">
        <v>Retomber : se dit d’une pâte, d’un appareil dont le volume diminue après avoir augmenté pendant le montage ou la cuisson.</v>
      </c>
      <c r="AR94">
        <v>3</v>
      </c>
      <c r="AS94" t="str">
        <v>cuire a feu vif</v>
      </c>
      <c r="AW94" t="str">
        <v>Cette Méthode de fabrication est citée à titre d'exemple</v>
      </c>
    </row>
    <row r="95" ht="18.75" customHeight="1">
      <c r="AP95" t="str">
        <v>Rognures : chutes de pâtisseries provenant de découpes de pâtes, d’entremets.</v>
      </c>
      <c r="AR95">
        <v>4</v>
      </c>
      <c r="AS95" t="str">
        <v>cuire à four moyen</v>
      </c>
    </row>
    <row r="96" ht="18.75" customHeight="1">
      <c r="AP96" t="str">
        <v>Rompre : actions manuelles consistant après un certain temps de pointage, a rabattre une pâte levée, fermentée, pour en chasser les gaz produits, avant le façonnage.</v>
      </c>
      <c r="AR96">
        <v>5</v>
      </c>
      <c r="AS96" t="str">
        <v>cuire à la vapeur</v>
      </c>
      <c r="AW96" t="str">
        <v>Je vous conseille de faire l'acquisition de l'excellent ouvrage de Michel Grossmann et Alain Le Franc</v>
      </c>
    </row>
    <row r="97" ht="18.75" customHeight="1">
      <c r="AP97" t="str">
        <v>Ruban : préparation qui, après avoir été travaillé au fouet ou à la spatule, se glisse comme un ruban lorsqu’on la fait retomber de hauteur (ex : génoise).</v>
      </c>
      <c r="AR97">
        <v>6</v>
      </c>
      <c r="AS97" t="str">
        <v>cuire à l'eau salée</v>
      </c>
    </row>
    <row r="98" ht="30" customHeight="1">
      <c r="AP98" t="str">
        <v>S</v>
      </c>
      <c r="AR98">
        <v>7</v>
      </c>
      <c r="AS98" t="str">
        <v>cuire légèrement croquant</v>
      </c>
    </row>
    <row r="99" ht="18.75" customHeight="1">
      <c r="AP99" t="str">
        <v>Sabler : opération qui consiste à brasser de la farine et de la matière grasse jusqu’à l’obtention d’un mélange rappelant la texture du sable.</v>
      </c>
      <c r="AR99">
        <v>8</v>
      </c>
      <c r="AS99" t="str">
        <v>cuire sans coloration</v>
      </c>
      <c r="AW99" t="str">
        <v>LA CUISINE DE COLLECTIVITÉ</v>
      </c>
    </row>
    <row r="100" ht="30" customHeight="1">
      <c r="AP100" t="str">
        <v>T</v>
      </c>
      <c r="AR100">
        <v>9</v>
      </c>
      <c r="AS100" t="str">
        <v>enfourner et cuire</v>
      </c>
      <c r="AW100" t="str">
        <v>Cuisine et Pâtisserie</v>
      </c>
    </row>
    <row r="101" ht="18.75" customHeight="1">
      <c r="AP101" t="str">
        <v>Tabler : technique de pré-cristallisation du chocolat de couverture sur un marbre.</v>
      </c>
      <c r="AR101">
        <v>10</v>
      </c>
      <c r="AS101" t="str">
        <v>finir de cuire</v>
      </c>
      <c r="AW101" t="str">
        <v>300 Fiches Techniques</v>
      </c>
    </row>
    <row r="102" ht="18.75" customHeight="1">
      <c r="AR102">
        <v>11</v>
      </c>
      <c r="AS102" t="str">
        <v>griller et finir au four</v>
      </c>
      <c r="AW102" t="str">
        <v>Éditions BPI 2006</v>
      </c>
    </row>
    <row r="103" ht="18.75" customHeight="1">
      <c r="AP103" t="str">
        <v>Tourer : action de plier  en trois ou en quatre un pâton de pâte levée, feuilletée, après l’avoir allongée.</v>
      </c>
      <c r="AR103">
        <v>12</v>
      </c>
      <c r="AS103" t="str">
        <v>laisser cuire</v>
      </c>
    </row>
    <row r="104" ht="18.75" customHeight="1">
      <c r="AP104" t="str">
        <v>Tremper :</v>
      </c>
      <c r="AR104">
        <v>13</v>
      </c>
      <c r="AS104" t="str">
        <v>passer au four très chaud</v>
      </c>
    </row>
    <row r="105" ht="18.75" customHeight="1">
      <c r="AP105" t="str">
        <v>–  imbiber une pièce de pâtisseries avec du sirop</v>
      </c>
      <c r="AR105">
        <v>14</v>
      </c>
      <c r="AS105" t="str">
        <v>piquer la sonde à cœur</v>
      </c>
    </row>
    <row r="106" ht="18.75" customHeight="1">
      <c r="AP106" t="str">
        <v>–  enrober des bonbons, des intérieurs, des fruits dans du chocolat de couverture ou du fondant.</v>
      </c>
      <c r="AR106">
        <v>15</v>
      </c>
      <c r="AS106" t="str">
        <v>préchauffer le four</v>
      </c>
    </row>
    <row r="107" ht="30" customHeight="1">
      <c r="AP107" t="str">
        <v>V</v>
      </c>
    </row>
    <row r="108" ht="18.75" customHeight="1">
      <c r="AP108" t="str">
        <v>Vanner : remuer une sauce ou une crème pendant son refroidissement pour la rendre homogène, limité son dessèchement en surface et accélérer sa descente en température.</v>
      </c>
    </row>
    <row r="109" ht="30" customHeight="1">
      <c r="AP109" t="str">
        <v>Z</v>
      </c>
      <c r="AR109">
        <v>1</v>
      </c>
      <c r="AS109" t="str">
        <v>disperser au fouet</v>
      </c>
    </row>
    <row r="110" ht="18.75" customHeight="1">
      <c r="AP110" t="str">
        <v>Zeste : peau découpée dans l’écorce des agrumes.</v>
      </c>
      <c r="AR110">
        <v>2</v>
      </c>
      <c r="AS110" t="str">
        <v>dresser à la poche</v>
      </c>
    </row>
    <row r="111" ht="18.75" customHeight="1">
      <c r="AP111" t="str">
        <v>Zester : retirer la partie extérieure de l’écorce d’agrumes (citrons, oranges, pamplemousse….) à l’aide d’un zesteur ou d’une râpe.</v>
      </c>
      <c r="AR111">
        <v>3</v>
      </c>
      <c r="AS111" t="str">
        <v>dresser sur assiette</v>
      </c>
    </row>
    <row r="112" ht="18.75" customHeight="1">
      <c r="AR112">
        <v>4</v>
      </c>
      <c r="AS112" t="str">
        <v>mélanger et porter à ébullition</v>
      </c>
    </row>
    <row r="113" ht="18.75" customHeight="1">
      <c r="AR113">
        <v>5</v>
      </c>
      <c r="AS113" t="str">
        <v>mixer et passer au chinois</v>
      </c>
    </row>
    <row r="114" ht="18.75" customHeight="1">
      <c r="AO114" t="str">
        <v>Lien &gt;</v>
      </c>
      <c r="AP114" t="str">
        <v>https://www.passionpatisserie.fr/lexique</v>
      </c>
      <c r="AR114">
        <v>6</v>
      </c>
      <c r="AS114" t="str">
        <v>rectifier l'assaisonnement</v>
      </c>
    </row>
    <row r="115" ht="18.75" customHeight="1">
      <c r="AR115">
        <v>7</v>
      </c>
      <c r="AS115" t="str">
        <v>rendre onctueux l'appareil</v>
      </c>
    </row>
    <row r="116" ht="18.75" customHeight="1">
      <c r="AO116" t="str">
        <v>Lien &gt;</v>
      </c>
      <c r="AP116" t="str">
        <v>http://devenir.patissier.free.fr/cours-CAP-vocabulaire-professionnel-eleve.pdf</v>
      </c>
      <c r="AR116">
        <v>8</v>
      </c>
      <c r="AS116" t="str">
        <v>répartir le fond de cuisson</v>
      </c>
    </row>
    <row r="117" ht="18.75" customHeight="1"/>
    <row r="118" ht="18.75" customHeight="1">
      <c r="AO118" t="str">
        <v>Lien &gt;</v>
      </c>
      <c r="AP118" t="str">
        <v>http://technologiepatisserie.blogspot.com/p/le-vocabulaire-professionnel-en.html</v>
      </c>
    </row>
    <row r="119" ht="18.75" customHeight="1">
      <c r="AR119">
        <v>1</v>
      </c>
      <c r="AS119" t="str">
        <v>débarrasser dans un récipient</v>
      </c>
    </row>
    <row r="120" ht="18.75" customHeight="1">
      <c r="AO120" t="str">
        <v>Lien &gt;</v>
      </c>
      <c r="AP120" t="str">
        <v>https://devenirpatissier.fr/vocabulaire-professionnel/</v>
      </c>
      <c r="AR120">
        <v>2</v>
      </c>
      <c r="AS120" t="str">
        <v>filmer et stocker en chambre froide</v>
      </c>
    </row>
    <row r="121" ht="18.75" customHeight="1">
      <c r="AR121">
        <v>3</v>
      </c>
      <c r="AS121" t="str">
        <v>refroidir en cellule</v>
      </c>
    </row>
    <row r="122" ht="18.75" customHeight="1">
      <c r="AO122" t="str">
        <v>Lien &gt;</v>
      </c>
      <c r="AP122" t="str">
        <v>https://www.encoreungateau.com/pourquoi-un-blog-de-patisserie/vocabulaire-du-patissier/</v>
      </c>
      <c r="AR122">
        <v>4</v>
      </c>
      <c r="AS122" t="str">
        <v>réserver au frais</v>
      </c>
    </row>
    <row r="123" ht="18.75" customHeight="1">
      <c r="AR123">
        <v>5</v>
      </c>
      <c r="AS123" t="str">
        <v>réserver au froid</v>
      </c>
    </row>
    <row r="124" ht="18.75" customHeight="1">
      <c r="AR124">
        <v>6</v>
      </c>
      <c r="AS124" t="str">
        <v>reserver dans des bacs</v>
      </c>
    </row>
    <row r="125" ht="18.75" customHeight="1">
      <c r="AR125">
        <v>7</v>
      </c>
      <c r="AS125" t="str">
        <v>stocker en chambre froide</v>
      </c>
    </row>
    <row r="126" ht="18.75" customHeight="1"/>
    <row r="127" ht="18.75" customHeight="1"/>
    <row r="128" ht="18.75" customHeight="1">
      <c r="AR128">
        <v>1</v>
      </c>
      <c r="AS128" t="str">
        <v>maintenir à température + 63°C</v>
      </c>
    </row>
    <row r="129" ht="18.75" customHeight="1">
      <c r="AR129">
        <v>2</v>
      </c>
      <c r="AS129" t="str">
        <v>maintenir au bain marie + 65°C</v>
      </c>
    </row>
    <row r="130" ht="18.75" customHeight="1">
      <c r="AR130">
        <v>3</v>
      </c>
      <c r="AS130" t="str">
        <v>maintenir au froid + 3°C maxi</v>
      </c>
    </row>
    <row r="131" ht="18.75" customHeight="1">
      <c r="AR131">
        <v>4</v>
      </c>
      <c r="AS131" t="str">
        <v>servir tiède</v>
      </c>
      <c r="AX131" t="str">
        <v>FIN</v>
      </c>
    </row>
    <row r="132"/>
  </sheetData>
  <mergeCells count="39">
    <mergeCell ref="AW19:AX20"/>
    <mergeCell ref="W2:AM2"/>
    <mergeCell ref="B3:J3"/>
    <mergeCell ref="L3:T3"/>
    <mergeCell ref="AR3:AT3"/>
    <mergeCell ref="AV3:AX3"/>
    <mergeCell ref="AR4:AT4"/>
    <mergeCell ref="AV4:AX4"/>
    <mergeCell ref="AS5:AT5"/>
    <mergeCell ref="AW5:AX6"/>
    <mergeCell ref="AW11:AX12"/>
    <mergeCell ref="AW15:AX16"/>
    <mergeCell ref="AW17:AX18"/>
    <mergeCell ref="AS23:AT24"/>
    <mergeCell ref="AS25:AT26"/>
    <mergeCell ref="AV27:AV28"/>
    <mergeCell ref="AW27:AX28"/>
    <mergeCell ref="AV31:AV32"/>
    <mergeCell ref="AW31:AX32"/>
    <mergeCell ref="AW79:AX80"/>
    <mergeCell ref="AW36:AX37"/>
    <mergeCell ref="AW42:AX43"/>
    <mergeCell ref="AW48:AX49"/>
    <mergeCell ref="AV50:AV51"/>
    <mergeCell ref="AW50:AX51"/>
    <mergeCell ref="AV52:AV53"/>
    <mergeCell ref="AW52:AX53"/>
    <mergeCell ref="AW54:AX55"/>
    <mergeCell ref="AV63:AV64"/>
    <mergeCell ref="AW63:AX64"/>
    <mergeCell ref="AV74:AV75"/>
    <mergeCell ref="AW74:AX75"/>
    <mergeCell ref="AW102:AX102"/>
    <mergeCell ref="AW83:AX84"/>
    <mergeCell ref="AW85:AX86"/>
    <mergeCell ref="AW94:AX95"/>
    <mergeCell ref="AW96:AX98"/>
    <mergeCell ref="AW100:AX100"/>
    <mergeCell ref="AW101:AX101"/>
  </mergeCells>
  <hyperlinks>
    <hyperlink ref="AP4" r:id="rId1"/>
    <hyperlink ref="AS23" r:id="rId2"/>
    <hyperlink ref="X66" r:id="rId3"/>
    <hyperlink ref="X67" r:id="rId4"/>
    <hyperlink ref="X68" r:id="rId5"/>
    <hyperlink ref="AW99" r:id="rId6"/>
    <hyperlink ref="AP114" r:id="rId7"/>
    <hyperlink ref="AP116" r:id="rId8"/>
    <hyperlink ref="AP118" r:id="rId9"/>
    <hyperlink ref="AP120" r:id="rId10"/>
    <hyperlink ref="AP122" r:id="rId11"/>
  </hyperlinks>
  <pageMargins left="0.2362204724409449" right="0.2362204724409449" top="0.7480314960629921" bottom="0.7480314960629921" header="0.31496062992125984" footer="0.31496062992125984"/>
  <ignoredErrors>
    <ignoredError numberStoredAsText="1" sqref="A1:AX132"/>
  </ignoredErrors>
</worksheet>
</file>

<file path=xl/worksheets/sheet14.xml><?xml version="1.0" encoding="utf-8"?>
<worksheet xmlns="http://schemas.openxmlformats.org/spreadsheetml/2006/main" xmlns:r="http://schemas.openxmlformats.org/officeDocument/2006/relationships">
  <dimension ref="A1:CM174"/>
  <sheetViews>
    <sheetView workbookViewId="0" rightToLeft="0"/>
  </sheetViews>
  <cols>
    <col min="1" max="1" customWidth="1" width="1.85546875"/>
    <col min="2" max="2" customWidth="1" width="12.7109375"/>
    <col min="3" max="3" customWidth="1" width="3.28515625"/>
    <col min="4" max="4" customWidth="1" width="12.7109375"/>
    <col min="5" max="5" customWidth="1" width="12.7109375"/>
    <col min="6" max="6" customWidth="1" width="3.28515625"/>
    <col min="7" max="7" customWidth="1" width="12.7109375"/>
    <col min="8" max="8" customWidth="1" width="12.7109375"/>
    <col min="9" max="9" customWidth="1" width="3.28515625"/>
    <col min="10" max="10" customWidth="1" width="19.28515625"/>
    <col min="11" max="11" customWidth="1" width="12.7109375"/>
    <col min="12" max="12" customWidth="1" width="3.28515625"/>
    <col min="13" max="13" customWidth="1" width="21"/>
    <col min="14" max="14" customWidth="1" width="3"/>
    <col min="15" max="15" customWidth="1" width="12.7109375"/>
    <col min="16" max="16" customWidth="1" width="3.28515625"/>
    <col min="17" max="17" customWidth="1" width="13.5703125"/>
    <col min="18" max="18" customWidth="1" width="12.7109375"/>
    <col min="19" max="19" customWidth="1" width="3.28515625"/>
    <col min="20" max="20" customWidth="1" width="13.42578125"/>
    <col min="21" max="21" customWidth="1" width="12.7109375"/>
    <col min="22" max="22" customWidth="1" width="3.28515625"/>
    <col min="23" max="23" customWidth="1" width="19.7109375"/>
    <col min="24" max="24" customWidth="1" width="11.42578125"/>
    <col min="25" max="25" customWidth="1" width="3.28515625"/>
    <col min="26" max="26" customWidth="1" width="21.7109375"/>
    <col min="27" max="27" customWidth="1" width="3"/>
    <col min="28" max="28" customWidth="1" width="11.42578125"/>
    <col min="29" max="29" customWidth="1" width="11.42578125"/>
    <col min="30" max="30" customWidth="1" width="27.28515625"/>
    <col min="31" max="31" customWidth="1" width="9.7109375"/>
    <col min="32" max="32" customWidth="1" width="1.42578125"/>
    <col min="33" max="33" customWidth="1" width="9.7109375"/>
    <col min="34" max="34" customWidth="1" width="1.42578125"/>
    <col min="35" max="35" customWidth="1" width="9.7109375"/>
    <col min="36" max="36" customWidth="1" width="1.42578125"/>
    <col min="37" max="37" customWidth="1" width="9.7109375"/>
    <col min="38" max="38" customWidth="1" width="1.42578125"/>
    <col min="39" max="39" customWidth="1" width="9.7109375"/>
    <col min="40" max="40" customWidth="1" width="1.42578125"/>
    <col min="41" max="41" customWidth="1" width="9.7109375"/>
    <col min="42" max="42" customWidth="1" width="1.42578125"/>
    <col min="43" max="43" customWidth="1" width="9.7109375"/>
    <col min="44" max="44" customWidth="1" width="1.42578125"/>
    <col min="45" max="45" customWidth="1" width="9.7109375"/>
    <col min="46" max="46" customWidth="1" width="1.42578125"/>
    <col min="47" max="47" customWidth="1" width="9.7109375"/>
    <col min="48" max="48" customWidth="1" width="1.42578125"/>
    <col min="49" max="49" customWidth="1" width="9.7109375"/>
    <col min="50" max="50" customWidth="1" width="1.42578125"/>
    <col min="51" max="51" customWidth="1" width="9.7109375"/>
    <col min="52" max="52" customWidth="1" width="1.42578125"/>
    <col min="53" max="53" customWidth="1" width="9.7109375"/>
    <col min="54" max="54" customWidth="1" width="1.42578125"/>
    <col min="55" max="55" customWidth="1" width="11.42578125"/>
    <col min="56" max="56" customWidth="1" width="32.7109375"/>
    <col min="57" max="57" customWidth="1" width="11.42578125"/>
    <col min="58" max="58" customWidth="1" width="11.42578125"/>
    <col min="59" max="59" customWidth="1" width="4"/>
    <col min="60" max="60" customWidth="1" width="11.42578125"/>
    <col min="61" max="61" customWidth="1" width="11.42578125"/>
    <col min="62" max="62" customWidth="1" width="4"/>
    <col min="63" max="63" customWidth="1" width="11.42578125"/>
    <col min="64" max="64" customWidth="1" width="11.42578125"/>
    <col min="65" max="65" customWidth="1" width="4"/>
    <col min="66" max="66" customWidth="1" width="11.42578125"/>
    <col min="67" max="67" customWidth="1" width="11.42578125"/>
    <col min="68" max="68" customWidth="1" width="4"/>
    <col min="69" max="69" customWidth="1" width="11.42578125"/>
    <col min="70" max="70" customWidth="1" width="11.42578125"/>
    <col min="71" max="71" customWidth="1" width="4"/>
    <col min="72" max="72" customWidth="1" width="11.42578125"/>
    <col min="73" max="73" customWidth="1" width="11.42578125"/>
    <col min="74" max="74" customWidth="1" width="4"/>
    <col min="75" max="75" customWidth="1" width="11.42578125"/>
    <col min="76" max="76" customWidth="1" width="11.42578125"/>
    <col min="77" max="77" customWidth="1" width="4"/>
    <col min="78" max="78" customWidth="1" width="11.42578125"/>
    <col min="79" max="79" customWidth="1" width="11.42578125"/>
    <col min="80" max="80" customWidth="1" width="4"/>
    <col min="81" max="81" customWidth="1" width="11.42578125"/>
    <col min="82" max="82" customWidth="1" width="11.42578125"/>
    <col min="83" max="83" customWidth="1" width="4"/>
    <col min="84" max="84" customWidth="1" width="11.42578125"/>
    <col min="85" max="85" customWidth="1" width="11.42578125"/>
    <col min="86" max="86" customWidth="1" width="4"/>
    <col min="87" max="87" customWidth="1" width="11.42578125"/>
    <col min="88" max="88" customWidth="1" width="11.42578125"/>
    <col min="89" max="89" customWidth="1" width="4"/>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ht="15" customHeight="1"/>
    <row r="2" ht="26.25" customHeight="1">
      <c r="U2" t="str">
        <v>Mise à jour du 14 Décembre 2021</v>
      </c>
    </row>
    <row r="3" ht="26.25" customHeight="1">
      <c r="U3" t="str">
        <v>annule ou remplace les versions précédentes</v>
      </c>
    </row>
    <row r="4" ht="15" customHeight="1"/>
    <row r="5"/>
    <row r="6" ht="42" customHeight="1">
      <c r="A6">
        <v>0</v>
      </c>
      <c r="B6" t="str">
        <v>COMMENT CHOISIR SA POLICE DE SYMBOLES  UPRM 1991. Servez vous du pinceau pour reproduire les symboles que vous souhaitez utiliser.Attention saisissez la bonne lettre ou le bon chiffre pour la reproduction</v>
      </c>
    </row>
    <row r="7">
      <c r="B7" t="str">
        <f>CELL("nomfichier")</f>
        <v>E:\Joël Leboucher\Documents\1.Modeles.de.fiches.2022\[OK.ff-1-A-collectivite.xlsx]Nota</v>
      </c>
    </row>
    <row r="8" ht="30" customHeight="1">
      <c r="B8" t="str">
        <v>Saisir lettre ou nombre</v>
      </c>
      <c r="D8" t="str">
        <v>Correspondance</v>
      </c>
      <c r="E8" t="str">
        <v>Police Wingdins</v>
      </c>
      <c r="O8" t="str">
        <v>Saisir lettre ou nombre</v>
      </c>
      <c r="Q8" t="str">
        <v>Correspondance</v>
      </c>
      <c r="R8" t="str">
        <v xml:space="preserve">Police Wingdins 2 </v>
      </c>
    </row>
    <row r="9" ht="30" customHeight="1">
      <c r="B9">
        <v>45</v>
      </c>
      <c r="C9" t="str">
        <v>=</v>
      </c>
      <c r="D9">
        <f>B9</f>
        <v>45</v>
      </c>
      <c r="E9" t="str">
        <v>Copiez / collez le symbole sur votre document ou faites un imprim'écran</v>
      </c>
      <c r="O9" t="str">
        <v>Aa</v>
      </c>
      <c r="P9" t="str">
        <v>=</v>
      </c>
      <c r="Q9" t="str">
        <f>O9</f>
        <v>Aa</v>
      </c>
      <c r="R9" t="str">
        <v>Copiez / collez le symbole sur votre document ou faites un imprim'écran</v>
      </c>
    </row>
    <row r="10" ht="30" customHeight="1">
      <c r="AD10" t="str">
        <v>PREMIERE RANGÉE DU CLAVIER</v>
      </c>
      <c r="BE10" t="str">
        <v>PREMIERE RANGÉE DU CLAVIER</v>
      </c>
    </row>
    <row r="11" ht="20.25" customHeight="1">
      <c r="B11" t="str">
        <v>Majuscules</v>
      </c>
      <c r="C11" t="str">
        <v>correspondance</v>
      </c>
      <c r="E11" t="str">
        <v>Minuscules</v>
      </c>
      <c r="F11" t="str">
        <v>correspondance</v>
      </c>
      <c r="H11" t="str">
        <v>Chiffres</v>
      </c>
      <c r="I11" t="str">
        <v>correspondance</v>
      </c>
      <c r="K11" t="str">
        <v>nombres</v>
      </c>
      <c r="L11" t="str">
        <v>correspondance</v>
      </c>
      <c r="O11" t="str">
        <v>Majuscules</v>
      </c>
      <c r="P11" t="str">
        <v>correspondance</v>
      </c>
      <c r="R11" t="str">
        <v>Minuscules</v>
      </c>
      <c r="S11" t="str">
        <v>correspondance</v>
      </c>
      <c r="U11" t="str">
        <v>Chiffres</v>
      </c>
      <c r="V11" t="str">
        <v>correspondance</v>
      </c>
      <c r="X11" t="str">
        <v>nombres</v>
      </c>
      <c r="Y11" t="str">
        <v>correspondance</v>
      </c>
    </row>
    <row r="12" ht="44.25" customHeight="1">
      <c r="B12" t="str">
        <v>A</v>
      </c>
      <c r="C12" t="str">
        <v>=</v>
      </c>
      <c r="D12" t="str">
        <v>A</v>
      </c>
      <c r="E12" t="str">
        <v>a</v>
      </c>
      <c r="F12" t="str">
        <v>=</v>
      </c>
      <c r="G12" t="str">
        <v>a</v>
      </c>
      <c r="H12">
        <v>1</v>
      </c>
      <c r="I12" t="str">
        <v>=</v>
      </c>
      <c r="J12">
        <v>1</v>
      </c>
      <c r="K12">
        <v>27</v>
      </c>
      <c r="L12" t="str">
        <v>=</v>
      </c>
      <c r="M12">
        <v>27</v>
      </c>
      <c r="O12" t="str">
        <v>A</v>
      </c>
      <c r="P12" t="str">
        <v>=</v>
      </c>
      <c r="Q12" t="str">
        <v>A</v>
      </c>
      <c r="R12" t="str">
        <v>a</v>
      </c>
      <c r="S12" t="str">
        <v>=</v>
      </c>
      <c r="T12" t="str">
        <v>a</v>
      </c>
      <c r="U12">
        <v>1</v>
      </c>
      <c r="V12" t="str">
        <v>=</v>
      </c>
      <c r="W12">
        <v>1</v>
      </c>
      <c r="X12">
        <v>27</v>
      </c>
      <c r="Y12" t="str">
        <v>=</v>
      </c>
      <c r="Z12">
        <v>27</v>
      </c>
      <c r="AD12" t="str">
        <v>Raccourcis</v>
      </c>
      <c r="AE12" t="str">
        <v>Alt + 0169</v>
      </c>
      <c r="AG12" t="str">
        <v>ALT + 0171</v>
      </c>
      <c r="AI12" t="str">
        <v>ALT + 0172</v>
      </c>
      <c r="AK12" t="str">
        <v>ALT + 0174</v>
      </c>
      <c r="AM12" t="str">
        <v>ALT + 0177</v>
      </c>
      <c r="AO12" t="str">
        <v>ALT + 0179</v>
      </c>
      <c r="AQ12" t="str">
        <v>ALT + 0182</v>
      </c>
      <c r="AS12" t="str">
        <v>ALT + 0183</v>
      </c>
      <c r="AU12" t="str">
        <v>ALT + 0185</v>
      </c>
      <c r="AW12" t="str">
        <v>ALT + 0187</v>
      </c>
      <c r="AY12" t="str">
        <v>ALT + 0188</v>
      </c>
      <c r="BA12" t="str">
        <v>ALT + 0189</v>
      </c>
      <c r="BD12" t="str">
        <v>Arial Narrow</v>
      </c>
      <c r="BE12">
        <v>1</v>
      </c>
      <c r="BH12">
        <v>2</v>
      </c>
      <c r="BK12">
        <v>3</v>
      </c>
      <c r="BN12">
        <v>4</v>
      </c>
      <c r="BQ12">
        <v>5</v>
      </c>
      <c r="BT12">
        <v>6</v>
      </c>
      <c r="BW12">
        <v>7</v>
      </c>
      <c r="BZ12">
        <v>8</v>
      </c>
      <c r="CC12">
        <v>9</v>
      </c>
      <c r="CF12">
        <v>0</v>
      </c>
      <c r="CI12" t="str">
        <v>°</v>
      </c>
      <c r="CL12" t="str">
        <v>+</v>
      </c>
    </row>
    <row r="13" ht="44.25" customHeight="1">
      <c r="B13" t="str">
        <v>B</v>
      </c>
      <c r="C13" t="str">
        <v>=</v>
      </c>
      <c r="D13" t="str">
        <v>B</v>
      </c>
      <c r="E13" t="str">
        <v>b</v>
      </c>
      <c r="F13" t="str">
        <v>=</v>
      </c>
      <c r="G13" t="str">
        <v>b</v>
      </c>
      <c r="H13">
        <v>2</v>
      </c>
      <c r="I13" t="str">
        <v>=</v>
      </c>
      <c r="J13">
        <v>2</v>
      </c>
      <c r="K13">
        <v>28</v>
      </c>
      <c r="L13" t="str">
        <v>=</v>
      </c>
      <c r="M13">
        <v>28</v>
      </c>
      <c r="O13" t="str">
        <v>B</v>
      </c>
      <c r="P13" t="str">
        <v>=</v>
      </c>
      <c r="Q13" t="str">
        <v>B</v>
      </c>
      <c r="R13" t="str">
        <v>b</v>
      </c>
      <c r="S13" t="str">
        <v>=</v>
      </c>
      <c r="T13" t="str">
        <v>b</v>
      </c>
      <c r="U13">
        <v>2</v>
      </c>
      <c r="V13" t="str">
        <v>=</v>
      </c>
      <c r="W13">
        <v>2</v>
      </c>
      <c r="X13">
        <v>28</v>
      </c>
      <c r="Y13" t="str">
        <v>=</v>
      </c>
      <c r="Z13">
        <v>28</v>
      </c>
      <c r="BE13" t="str">
        <v>&amp;</v>
      </c>
      <c r="BH13" t="str">
        <v>é</v>
      </c>
      <c r="BI13" t="str">
        <v>~</v>
      </c>
      <c r="BK13" t="str">
        <v>"</v>
      </c>
      <c r="BL13" t="str">
        <v>#</v>
      </c>
      <c r="BN13" t="str">
        <v xml:space="preserve">' </v>
      </c>
      <c r="BO13" t="str">
        <v>{</v>
      </c>
      <c r="BQ13" t="str">
        <v>(</v>
      </c>
      <c r="BR13" t="str">
        <v>[</v>
      </c>
      <c r="BT13" t="str">
        <v>-</v>
      </c>
      <c r="BU13" t="str">
        <v>|</v>
      </c>
      <c r="BW13" t="str">
        <v>è</v>
      </c>
      <c r="BX13" t="str">
        <v>`</v>
      </c>
      <c r="BZ13" t="str">
        <v>_</v>
      </c>
      <c r="CA13" t="str">
        <v>\</v>
      </c>
      <c r="CC13" t="str">
        <v>ç</v>
      </c>
      <c r="CD13" t="str">
        <v>^</v>
      </c>
      <c r="CF13" t="str">
        <v>à</v>
      </c>
      <c r="CG13" t="str">
        <v>@</v>
      </c>
      <c r="CI13" t="str">
        <v>)</v>
      </c>
      <c r="CJ13" t="str">
        <v>]</v>
      </c>
      <c r="CL13" t="str">
        <v>=</v>
      </c>
      <c r="CM13" t="str">
        <v>}</v>
      </c>
    </row>
    <row r="14" ht="44.25" customHeight="1">
      <c r="B14" t="str">
        <v>C</v>
      </c>
      <c r="C14" t="str">
        <v>=</v>
      </c>
      <c r="D14" t="str">
        <v>C</v>
      </c>
      <c r="E14" t="str">
        <v>c</v>
      </c>
      <c r="F14" t="str">
        <v>=</v>
      </c>
      <c r="G14" t="str">
        <v>c</v>
      </c>
      <c r="H14">
        <v>3</v>
      </c>
      <c r="I14" t="str">
        <v>=</v>
      </c>
      <c r="J14">
        <v>3</v>
      </c>
      <c r="K14">
        <v>29</v>
      </c>
      <c r="L14" t="str">
        <v>=</v>
      </c>
      <c r="M14">
        <v>29</v>
      </c>
      <c r="O14" t="str">
        <v>C</v>
      </c>
      <c r="P14" t="str">
        <v>=</v>
      </c>
      <c r="Q14" t="str">
        <v>C</v>
      </c>
      <c r="R14" t="str">
        <v>c</v>
      </c>
      <c r="S14" t="str">
        <v>=</v>
      </c>
      <c r="T14" t="str">
        <v>c</v>
      </c>
      <c r="U14">
        <v>3</v>
      </c>
      <c r="V14" t="str">
        <v>=</v>
      </c>
      <c r="W14">
        <v>3</v>
      </c>
      <c r="X14">
        <v>29</v>
      </c>
      <c r="Y14" t="str">
        <v>=</v>
      </c>
      <c r="Z14">
        <v>29</v>
      </c>
      <c r="AD14" t="str">
        <v>Arial</v>
      </c>
      <c r="AE14" t="str">
        <v>©</v>
      </c>
      <c r="AG14" t="str">
        <v>«</v>
      </c>
      <c r="AI14" t="str">
        <v>¬</v>
      </c>
      <c r="AK14" t="str">
        <v>®</v>
      </c>
      <c r="AM14" t="str">
        <v>±</v>
      </c>
      <c r="AO14" t="str">
        <v>³</v>
      </c>
      <c r="AQ14" t="str">
        <v>¶</v>
      </c>
      <c r="AS14" t="str">
        <v>·</v>
      </c>
      <c r="AU14" t="str">
        <v>¹</v>
      </c>
      <c r="AW14" t="str">
        <v>»</v>
      </c>
      <c r="AY14" t="str">
        <v>¼</v>
      </c>
      <c r="BA14" t="str">
        <v>½</v>
      </c>
    </row>
    <row r="15" ht="44.25" customHeight="1">
      <c r="B15" t="str">
        <v>D</v>
      </c>
      <c r="C15" t="str">
        <v>=</v>
      </c>
      <c r="D15" t="str">
        <v>D</v>
      </c>
      <c r="E15" t="str">
        <v>d</v>
      </c>
      <c r="F15" t="str">
        <v>=</v>
      </c>
      <c r="G15" t="str">
        <v>d</v>
      </c>
      <c r="H15">
        <v>4</v>
      </c>
      <c r="I15" t="str">
        <v>=</v>
      </c>
      <c r="J15">
        <v>4</v>
      </c>
      <c r="K15">
        <v>30</v>
      </c>
      <c r="L15" t="str">
        <v>=</v>
      </c>
      <c r="M15">
        <v>30</v>
      </c>
      <c r="O15" t="str">
        <v>D</v>
      </c>
      <c r="P15" t="str">
        <v>=</v>
      </c>
      <c r="Q15" t="str">
        <v>D</v>
      </c>
      <c r="R15" t="str">
        <v>d</v>
      </c>
      <c r="S15" t="str">
        <v>=</v>
      </c>
      <c r="T15" t="str">
        <v>d</v>
      </c>
      <c r="U15">
        <v>4</v>
      </c>
      <c r="V15" t="str">
        <v>=</v>
      </c>
      <c r="W15">
        <v>4</v>
      </c>
      <c r="X15">
        <v>30</v>
      </c>
      <c r="Y15" t="str">
        <v>=</v>
      </c>
      <c r="Z15">
        <v>30</v>
      </c>
      <c r="BD15" t="str">
        <v>Webdings</v>
      </c>
      <c r="BE15">
        <v>1</v>
      </c>
      <c r="BH15">
        <v>2</v>
      </c>
      <c r="BK15">
        <v>3</v>
      </c>
      <c r="BN15">
        <v>4</v>
      </c>
      <c r="BQ15">
        <v>5</v>
      </c>
      <c r="BT15">
        <v>6</v>
      </c>
      <c r="BW15">
        <v>7</v>
      </c>
      <c r="BZ15">
        <v>8</v>
      </c>
      <c r="CC15">
        <v>9</v>
      </c>
      <c r="CF15">
        <v>0</v>
      </c>
      <c r="CI15" t="str">
        <v>°</v>
      </c>
      <c r="CL15" t="str">
        <v>+</v>
      </c>
    </row>
    <row r="16" ht="44.25" customHeight="1">
      <c r="B16" t="str">
        <v>E</v>
      </c>
      <c r="C16" t="str">
        <v>=</v>
      </c>
      <c r="D16" t="str">
        <v>E</v>
      </c>
      <c r="E16" t="str">
        <v>e</v>
      </c>
      <c r="F16" t="str">
        <v>=</v>
      </c>
      <c r="G16" t="str">
        <v>e</v>
      </c>
      <c r="H16">
        <v>5</v>
      </c>
      <c r="I16" t="str">
        <v>=</v>
      </c>
      <c r="J16">
        <v>5</v>
      </c>
      <c r="K16">
        <v>31</v>
      </c>
      <c r="L16" t="str">
        <v>=</v>
      </c>
      <c r="M16">
        <v>31</v>
      </c>
      <c r="O16" t="str">
        <v>E</v>
      </c>
      <c r="P16" t="str">
        <v>=</v>
      </c>
      <c r="Q16" t="str">
        <v>E</v>
      </c>
      <c r="R16" t="str">
        <v>e</v>
      </c>
      <c r="S16" t="str">
        <v>=</v>
      </c>
      <c r="T16" t="str">
        <v>e</v>
      </c>
      <c r="U16">
        <v>5</v>
      </c>
      <c r="V16" t="str">
        <v>=</v>
      </c>
      <c r="W16">
        <v>5</v>
      </c>
      <c r="X16">
        <v>31</v>
      </c>
      <c r="Y16" t="str">
        <v>=</v>
      </c>
      <c r="Z16">
        <v>31</v>
      </c>
      <c r="AD16" t="str">
        <v>Webdings</v>
      </c>
      <c r="AE16" t="str">
        <v>©</v>
      </c>
      <c r="AF16">
        <v>0</v>
      </c>
      <c r="AG16" t="str">
        <v>«</v>
      </c>
      <c r="AH16">
        <v>0</v>
      </c>
      <c r="AI16" t="str">
        <v>¬</v>
      </c>
      <c r="AJ16">
        <v>0</v>
      </c>
      <c r="AK16" t="str">
        <v>®</v>
      </c>
      <c r="AL16">
        <v>0</v>
      </c>
      <c r="AM16" t="str">
        <v>±</v>
      </c>
      <c r="AN16">
        <v>0</v>
      </c>
      <c r="AO16" t="str">
        <v>³</v>
      </c>
      <c r="AP16">
        <v>0</v>
      </c>
      <c r="AQ16" t="str">
        <v>¶</v>
      </c>
      <c r="AR16">
        <v>0</v>
      </c>
      <c r="AS16" t="str">
        <v>·</v>
      </c>
      <c r="AT16">
        <v>0</v>
      </c>
      <c r="AU16" t="str">
        <v>¹</v>
      </c>
      <c r="AV16">
        <v>0</v>
      </c>
      <c r="AW16" t="str">
        <v>»</v>
      </c>
      <c r="AX16">
        <v>0</v>
      </c>
      <c r="AY16" t="str">
        <v>¼</v>
      </c>
      <c r="AZ16">
        <v>0</v>
      </c>
      <c r="BA16" t="str">
        <v>½</v>
      </c>
      <c r="BE16" t="str">
        <v>&amp;</v>
      </c>
      <c r="BH16" t="str">
        <v>é</v>
      </c>
      <c r="BI16" t="str">
        <v>~</v>
      </c>
      <c r="BK16" t="str">
        <v>"</v>
      </c>
      <c r="BL16" t="str">
        <v>#</v>
      </c>
      <c r="BN16" t="str">
        <v xml:space="preserve">' </v>
      </c>
      <c r="BO16" t="str">
        <v>{</v>
      </c>
      <c r="BQ16" t="str">
        <v>(</v>
      </c>
      <c r="BR16" t="str">
        <v>[</v>
      </c>
      <c r="BT16" t="str">
        <v>-</v>
      </c>
      <c r="BU16" t="str">
        <v>|</v>
      </c>
      <c r="BW16" t="str">
        <v>è</v>
      </c>
      <c r="BX16" t="str">
        <v>`</v>
      </c>
      <c r="BZ16" t="str">
        <v>_</v>
      </c>
      <c r="CA16" t="str">
        <v>\</v>
      </c>
      <c r="CC16" t="str">
        <v>ç</v>
      </c>
      <c r="CD16" t="str">
        <v>^</v>
      </c>
      <c r="CF16" t="str">
        <v>à</v>
      </c>
      <c r="CG16" t="str">
        <v>@</v>
      </c>
      <c r="CI16" t="str">
        <v>)</v>
      </c>
      <c r="CJ16" t="str">
        <v>]</v>
      </c>
      <c r="CL16" t="str">
        <v>=</v>
      </c>
      <c r="CM16" t="str">
        <v>}</v>
      </c>
    </row>
    <row r="17" ht="44.25" customHeight="1">
      <c r="B17" t="str">
        <v>F</v>
      </c>
      <c r="C17" t="str">
        <v>=</v>
      </c>
      <c r="D17" t="str">
        <v>F</v>
      </c>
      <c r="E17" t="str">
        <v>f</v>
      </c>
      <c r="F17" t="str">
        <v>=</v>
      </c>
      <c r="G17" t="str">
        <v>f</v>
      </c>
      <c r="H17">
        <v>6</v>
      </c>
      <c r="I17" t="str">
        <v>=</v>
      </c>
      <c r="J17">
        <v>6</v>
      </c>
      <c r="K17">
        <v>32</v>
      </c>
      <c r="L17" t="str">
        <v>=</v>
      </c>
      <c r="M17">
        <v>32</v>
      </c>
      <c r="O17" t="str">
        <v>F</v>
      </c>
      <c r="P17" t="str">
        <v>=</v>
      </c>
      <c r="Q17" t="str">
        <v>F</v>
      </c>
      <c r="R17" t="str">
        <v>f</v>
      </c>
      <c r="S17" t="str">
        <v>=</v>
      </c>
      <c r="T17" t="str">
        <v>f</v>
      </c>
      <c r="U17">
        <v>6</v>
      </c>
      <c r="V17" t="str">
        <v>=</v>
      </c>
      <c r="W17">
        <v>6</v>
      </c>
      <c r="X17">
        <v>32</v>
      </c>
      <c r="Y17" t="str">
        <v>=</v>
      </c>
      <c r="Z17">
        <v>32</v>
      </c>
    </row>
    <row r="18" ht="44.25" customHeight="1">
      <c r="B18" t="str">
        <v>G</v>
      </c>
      <c r="C18" t="str">
        <v>=</v>
      </c>
      <c r="D18" t="str">
        <v>G</v>
      </c>
      <c r="E18" t="str">
        <v>g</v>
      </c>
      <c r="F18" t="str">
        <v>=</v>
      </c>
      <c r="G18" t="str">
        <v>g</v>
      </c>
      <c r="H18">
        <v>7</v>
      </c>
      <c r="I18" t="str">
        <v>=</v>
      </c>
      <c r="J18">
        <v>7</v>
      </c>
      <c r="K18">
        <v>33</v>
      </c>
      <c r="L18" t="str">
        <v>=</v>
      </c>
      <c r="M18">
        <v>33</v>
      </c>
      <c r="O18" t="str">
        <v>G</v>
      </c>
      <c r="P18" t="str">
        <v>=</v>
      </c>
      <c r="Q18" t="str">
        <v>G</v>
      </c>
      <c r="R18" t="str">
        <v>g</v>
      </c>
      <c r="S18" t="str">
        <v>=</v>
      </c>
      <c r="T18" t="str">
        <v>g</v>
      </c>
      <c r="U18">
        <v>7</v>
      </c>
      <c r="V18" t="str">
        <v>=</v>
      </c>
      <c r="W18">
        <v>7</v>
      </c>
      <c r="X18">
        <v>33</v>
      </c>
      <c r="Y18" t="str">
        <v>=</v>
      </c>
      <c r="Z18">
        <v>33</v>
      </c>
      <c r="AD18" t="str">
        <v>Windgins</v>
      </c>
      <c r="AE18" t="str">
        <v>©</v>
      </c>
      <c r="AF18">
        <v>0</v>
      </c>
      <c r="AG18" t="str">
        <v>«</v>
      </c>
      <c r="AH18">
        <v>0</v>
      </c>
      <c r="AI18" t="str">
        <v>¬</v>
      </c>
      <c r="AJ18">
        <v>0</v>
      </c>
      <c r="AK18" t="str">
        <v>®</v>
      </c>
      <c r="AL18">
        <v>0</v>
      </c>
      <c r="AM18" t="str">
        <v>±</v>
      </c>
      <c r="AN18">
        <v>0</v>
      </c>
      <c r="AO18" t="str">
        <v>³</v>
      </c>
      <c r="AP18">
        <v>0</v>
      </c>
      <c r="AQ18" t="str">
        <v>¶</v>
      </c>
      <c r="AR18">
        <v>0</v>
      </c>
      <c r="AS18" t="str">
        <v>·</v>
      </c>
      <c r="AT18">
        <v>0</v>
      </c>
      <c r="AU18" t="str">
        <v>¹</v>
      </c>
      <c r="AV18">
        <v>0</v>
      </c>
      <c r="AW18" t="str">
        <v>»</v>
      </c>
      <c r="AX18">
        <v>0</v>
      </c>
      <c r="AY18" t="str">
        <v>¼</v>
      </c>
      <c r="AZ18">
        <v>0</v>
      </c>
      <c r="BA18" t="str">
        <v>½</v>
      </c>
      <c r="BD18" t="str">
        <v>Windgings</v>
      </c>
      <c r="BE18">
        <v>1</v>
      </c>
      <c r="BH18">
        <v>2</v>
      </c>
      <c r="BK18">
        <v>3</v>
      </c>
      <c r="BN18">
        <v>4</v>
      </c>
      <c r="BQ18">
        <v>5</v>
      </c>
      <c r="BT18">
        <v>6</v>
      </c>
      <c r="BW18">
        <v>7</v>
      </c>
      <c r="BZ18">
        <v>8</v>
      </c>
      <c r="CC18">
        <v>9</v>
      </c>
      <c r="CF18">
        <v>0</v>
      </c>
      <c r="CI18" t="str">
        <v>°</v>
      </c>
      <c r="CL18" t="str">
        <v>+</v>
      </c>
    </row>
    <row r="19" ht="44.25" customHeight="1">
      <c r="B19" t="str">
        <v>H</v>
      </c>
      <c r="C19" t="str">
        <v>=</v>
      </c>
      <c r="D19" t="str">
        <v>H</v>
      </c>
      <c r="E19" t="str">
        <v>h</v>
      </c>
      <c r="F19" t="str">
        <v>=</v>
      </c>
      <c r="G19" t="str">
        <v>h</v>
      </c>
      <c r="H19">
        <v>8</v>
      </c>
      <c r="I19" t="str">
        <v>=</v>
      </c>
      <c r="J19">
        <v>8</v>
      </c>
      <c r="K19">
        <v>34</v>
      </c>
      <c r="L19" t="str">
        <v>=</v>
      </c>
      <c r="M19">
        <v>34</v>
      </c>
      <c r="O19" t="str">
        <v>H</v>
      </c>
      <c r="P19" t="str">
        <v>=</v>
      </c>
      <c r="Q19" t="str">
        <v>H</v>
      </c>
      <c r="R19" t="str">
        <v>h</v>
      </c>
      <c r="S19" t="str">
        <v>=</v>
      </c>
      <c r="T19" t="str">
        <v>h</v>
      </c>
      <c r="U19">
        <v>8</v>
      </c>
      <c r="V19" t="str">
        <v>=</v>
      </c>
      <c r="W19">
        <v>8</v>
      </c>
      <c r="X19">
        <v>34</v>
      </c>
      <c r="Y19" t="str">
        <v>=</v>
      </c>
      <c r="Z19">
        <v>34</v>
      </c>
      <c r="BE19" t="str">
        <v>&amp;</v>
      </c>
      <c r="BH19" t="str">
        <v>é</v>
      </c>
      <c r="BI19" t="str">
        <v>~</v>
      </c>
      <c r="BK19" t="str">
        <v>"</v>
      </c>
      <c r="BL19" t="str">
        <v>#</v>
      </c>
      <c r="BN19" t="str">
        <v xml:space="preserve">' </v>
      </c>
      <c r="BO19" t="str">
        <v>{</v>
      </c>
      <c r="BQ19" t="str">
        <v>(</v>
      </c>
      <c r="BR19" t="str">
        <v>[</v>
      </c>
      <c r="BT19" t="str">
        <v>-</v>
      </c>
      <c r="BU19" t="str">
        <v>|</v>
      </c>
      <c r="BW19" t="str">
        <v>è</v>
      </c>
      <c r="BX19" t="str">
        <v>`</v>
      </c>
      <c r="BZ19" t="str">
        <v>_</v>
      </c>
      <c r="CA19" t="str">
        <v>\</v>
      </c>
      <c r="CC19" t="str">
        <v>ç</v>
      </c>
      <c r="CD19" t="str">
        <v>^</v>
      </c>
      <c r="CF19" t="str">
        <v>à</v>
      </c>
      <c r="CG19" t="str">
        <v>@</v>
      </c>
      <c r="CI19" t="str">
        <v>)</v>
      </c>
      <c r="CJ19" t="str">
        <v>]</v>
      </c>
      <c r="CL19" t="str">
        <v>=</v>
      </c>
      <c r="CM19" t="str">
        <v>}</v>
      </c>
    </row>
    <row r="20" ht="44.25" customHeight="1">
      <c r="B20" t="str">
        <v>I</v>
      </c>
      <c r="C20" t="str">
        <v>=</v>
      </c>
      <c r="D20" t="str">
        <v>I</v>
      </c>
      <c r="E20" t="str">
        <v>i</v>
      </c>
      <c r="F20" t="str">
        <v>=</v>
      </c>
      <c r="G20" t="str">
        <v>i</v>
      </c>
      <c r="H20">
        <v>9</v>
      </c>
      <c r="I20" t="str">
        <v>=</v>
      </c>
      <c r="J20">
        <v>9</v>
      </c>
      <c r="K20">
        <v>35</v>
      </c>
      <c r="L20" t="str">
        <v>=</v>
      </c>
      <c r="M20">
        <v>35</v>
      </c>
      <c r="O20" t="str">
        <v>I</v>
      </c>
      <c r="P20" t="str">
        <v>=</v>
      </c>
      <c r="Q20" t="str">
        <v>I</v>
      </c>
      <c r="R20" t="str">
        <v>i</v>
      </c>
      <c r="S20" t="str">
        <v>=</v>
      </c>
      <c r="T20" t="str">
        <v>i</v>
      </c>
      <c r="U20">
        <v>9</v>
      </c>
      <c r="V20" t="str">
        <v>=</v>
      </c>
      <c r="W20">
        <v>9</v>
      </c>
      <c r="X20">
        <v>35</v>
      </c>
      <c r="Y20" t="str">
        <v>=</v>
      </c>
      <c r="Z20">
        <v>35</v>
      </c>
      <c r="AD20" t="str">
        <v>Windings 2</v>
      </c>
      <c r="AE20" t="str">
        <v>©</v>
      </c>
      <c r="AF20">
        <v>0</v>
      </c>
      <c r="AG20" t="str">
        <v>«</v>
      </c>
      <c r="AH20">
        <v>0</v>
      </c>
      <c r="AI20" t="str">
        <v>¬</v>
      </c>
      <c r="AJ20">
        <v>0</v>
      </c>
      <c r="AK20" t="str">
        <v>®</v>
      </c>
      <c r="AL20">
        <v>0</v>
      </c>
      <c r="AM20" t="str">
        <v>±</v>
      </c>
      <c r="AN20">
        <v>0</v>
      </c>
      <c r="AO20" t="str">
        <v>³</v>
      </c>
      <c r="AP20">
        <v>0</v>
      </c>
      <c r="AQ20" t="str">
        <v>¶</v>
      </c>
      <c r="AR20">
        <v>0</v>
      </c>
      <c r="AS20" t="str">
        <v>·</v>
      </c>
      <c r="AT20">
        <v>0</v>
      </c>
      <c r="AU20" t="str">
        <v>¹</v>
      </c>
      <c r="AV20">
        <v>0</v>
      </c>
      <c r="AW20" t="str">
        <v>»</v>
      </c>
      <c r="AX20">
        <v>0</v>
      </c>
      <c r="AY20" t="str">
        <v>¼</v>
      </c>
      <c r="AZ20">
        <v>0</v>
      </c>
      <c r="BA20" t="str">
        <v>½</v>
      </c>
    </row>
    <row r="21" ht="44.25" customHeight="1">
      <c r="B21" t="str">
        <v>J</v>
      </c>
      <c r="C21" t="str">
        <v>=</v>
      </c>
      <c r="D21" t="str">
        <v>J</v>
      </c>
      <c r="E21" t="str">
        <v>j</v>
      </c>
      <c r="F21" t="str">
        <v>=</v>
      </c>
      <c r="G21" t="str">
        <v>j</v>
      </c>
      <c r="H21">
        <v>10</v>
      </c>
      <c r="I21" t="str">
        <v>=</v>
      </c>
      <c r="J21">
        <v>10</v>
      </c>
      <c r="K21">
        <v>36</v>
      </c>
      <c r="L21" t="str">
        <v>=</v>
      </c>
      <c r="M21">
        <v>36</v>
      </c>
      <c r="O21" t="str">
        <v>J</v>
      </c>
      <c r="P21" t="str">
        <v>=</v>
      </c>
      <c r="Q21" t="str">
        <v>J</v>
      </c>
      <c r="R21" t="str">
        <v>j</v>
      </c>
      <c r="S21" t="str">
        <v>=</v>
      </c>
      <c r="T21" t="str">
        <v>j</v>
      </c>
      <c r="U21">
        <v>10</v>
      </c>
      <c r="V21" t="str">
        <v>=</v>
      </c>
      <c r="W21">
        <v>10</v>
      </c>
      <c r="X21">
        <v>36</v>
      </c>
      <c r="Y21" t="str">
        <v>=</v>
      </c>
      <c r="Z21">
        <v>36</v>
      </c>
      <c r="BD21" t="str">
        <v>Windgings 2</v>
      </c>
      <c r="BE21">
        <v>1</v>
      </c>
      <c r="BH21">
        <v>2</v>
      </c>
      <c r="BK21">
        <v>3</v>
      </c>
      <c r="BN21">
        <v>4</v>
      </c>
      <c r="BQ21">
        <v>5</v>
      </c>
      <c r="BT21">
        <v>6</v>
      </c>
      <c r="BW21">
        <v>7</v>
      </c>
      <c r="BZ21">
        <v>8</v>
      </c>
      <c r="CC21">
        <v>9</v>
      </c>
      <c r="CF21">
        <v>0</v>
      </c>
      <c r="CI21" t="str">
        <v>°</v>
      </c>
      <c r="CL21" t="str">
        <v>+</v>
      </c>
    </row>
    <row r="22" ht="44.25" customHeight="1">
      <c r="B22" t="str">
        <v>K</v>
      </c>
      <c r="C22" t="str">
        <v>=</v>
      </c>
      <c r="D22" t="str">
        <v>K</v>
      </c>
      <c r="E22" t="str">
        <v>k</v>
      </c>
      <c r="F22" t="str">
        <v>=</v>
      </c>
      <c r="G22" t="str">
        <v>k</v>
      </c>
      <c r="H22">
        <v>11</v>
      </c>
      <c r="I22" t="str">
        <v>=</v>
      </c>
      <c r="J22">
        <v>11</v>
      </c>
      <c r="K22">
        <v>37</v>
      </c>
      <c r="L22" t="str">
        <v>=</v>
      </c>
      <c r="M22">
        <v>37</v>
      </c>
      <c r="O22" t="str">
        <v>K</v>
      </c>
      <c r="P22" t="str">
        <v>=</v>
      </c>
      <c r="Q22" t="str">
        <v>K</v>
      </c>
      <c r="R22" t="str">
        <v>k</v>
      </c>
      <c r="S22" t="str">
        <v>=</v>
      </c>
      <c r="T22" t="str">
        <v>k</v>
      </c>
      <c r="U22">
        <v>11</v>
      </c>
      <c r="V22" t="str">
        <v>=</v>
      </c>
      <c r="W22">
        <v>11</v>
      </c>
      <c r="X22">
        <v>37</v>
      </c>
      <c r="Y22" t="str">
        <v>=</v>
      </c>
      <c r="Z22">
        <v>37</v>
      </c>
      <c r="AD22" t="str">
        <v>Windgings 3</v>
      </c>
      <c r="AE22" t="str">
        <v>©</v>
      </c>
      <c r="AF22">
        <v>0</v>
      </c>
      <c r="AG22" t="str">
        <v>«</v>
      </c>
      <c r="AH22">
        <v>0</v>
      </c>
      <c r="AI22" t="str">
        <v>¬</v>
      </c>
      <c r="AJ22">
        <v>0</v>
      </c>
      <c r="AK22" t="str">
        <v>®</v>
      </c>
      <c r="AL22">
        <v>0</v>
      </c>
      <c r="AM22" t="str">
        <v>±</v>
      </c>
      <c r="AN22">
        <v>0</v>
      </c>
      <c r="AO22" t="str">
        <v>³</v>
      </c>
      <c r="AP22">
        <v>0</v>
      </c>
      <c r="AQ22" t="str">
        <v>¶</v>
      </c>
      <c r="AR22">
        <v>0</v>
      </c>
      <c r="AS22" t="str">
        <v>·</v>
      </c>
      <c r="AT22">
        <v>0</v>
      </c>
      <c r="AU22" t="str">
        <v>¹</v>
      </c>
      <c r="AV22">
        <v>0</v>
      </c>
      <c r="AW22" t="str">
        <v>»</v>
      </c>
      <c r="AX22">
        <v>0</v>
      </c>
      <c r="AY22" t="str">
        <v>¼</v>
      </c>
      <c r="AZ22">
        <v>0</v>
      </c>
      <c r="BA22" t="str">
        <v>½</v>
      </c>
      <c r="BE22" t="str">
        <v>&amp;</v>
      </c>
      <c r="BH22" t="str">
        <v>é</v>
      </c>
      <c r="BI22" t="str">
        <v>~</v>
      </c>
      <c r="BK22" t="str">
        <v>"</v>
      </c>
      <c r="BL22" t="str">
        <v>#</v>
      </c>
      <c r="BN22" t="str">
        <v xml:space="preserve">' </v>
      </c>
      <c r="BO22" t="str">
        <v>{</v>
      </c>
      <c r="BQ22" t="str">
        <v>(</v>
      </c>
      <c r="BR22" t="str">
        <v>[</v>
      </c>
      <c r="BT22" t="str">
        <v>-</v>
      </c>
      <c r="BU22" t="str">
        <v>|</v>
      </c>
      <c r="BW22" t="str">
        <v>è</v>
      </c>
      <c r="BX22" t="str">
        <v>`</v>
      </c>
      <c r="BZ22" t="str">
        <v>_</v>
      </c>
      <c r="CA22" t="str">
        <v>\</v>
      </c>
      <c r="CC22" t="str">
        <v>ç</v>
      </c>
      <c r="CD22" t="str">
        <v>^</v>
      </c>
      <c r="CF22" t="str">
        <v>à</v>
      </c>
      <c r="CG22" t="str">
        <v>@</v>
      </c>
      <c r="CI22" t="str">
        <v>)</v>
      </c>
      <c r="CJ22" t="str">
        <v>]</v>
      </c>
      <c r="CL22" t="str">
        <v>=</v>
      </c>
      <c r="CM22" t="str">
        <v>}</v>
      </c>
    </row>
    <row r="23" ht="44.25" customHeight="1">
      <c r="B23" t="str">
        <v>L</v>
      </c>
      <c r="C23" t="str">
        <v>=</v>
      </c>
      <c r="D23" t="str">
        <v>L</v>
      </c>
      <c r="E23" t="str">
        <v>l</v>
      </c>
      <c r="F23" t="str">
        <v>=</v>
      </c>
      <c r="G23" t="str">
        <v>l</v>
      </c>
      <c r="H23">
        <v>12</v>
      </c>
      <c r="I23" t="str">
        <v>=</v>
      </c>
      <c r="J23">
        <v>12</v>
      </c>
      <c r="K23">
        <v>38</v>
      </c>
      <c r="L23" t="str">
        <v>=</v>
      </c>
      <c r="M23">
        <v>38</v>
      </c>
      <c r="O23" t="str">
        <v>L</v>
      </c>
      <c r="P23" t="str">
        <v>=</v>
      </c>
      <c r="Q23" t="str">
        <v>L</v>
      </c>
      <c r="R23" t="str">
        <v>l</v>
      </c>
      <c r="S23" t="str">
        <v>=</v>
      </c>
      <c r="T23" t="str">
        <v>l</v>
      </c>
      <c r="U23">
        <v>12</v>
      </c>
      <c r="V23" t="str">
        <v>=</v>
      </c>
      <c r="W23">
        <v>12</v>
      </c>
      <c r="X23">
        <v>38</v>
      </c>
      <c r="Y23" t="str">
        <v>=</v>
      </c>
      <c r="Z23">
        <v>38</v>
      </c>
    </row>
    <row r="24" ht="44.25" customHeight="1">
      <c r="B24" t="str">
        <v>M</v>
      </c>
      <c r="C24" t="str">
        <v>=</v>
      </c>
      <c r="D24" t="str">
        <v>M</v>
      </c>
      <c r="E24" t="str">
        <v>m</v>
      </c>
      <c r="F24" t="str">
        <v>=</v>
      </c>
      <c r="G24" t="str">
        <v>m</v>
      </c>
      <c r="H24">
        <v>13</v>
      </c>
      <c r="I24" t="str">
        <v>=</v>
      </c>
      <c r="J24">
        <v>13</v>
      </c>
      <c r="K24">
        <v>39</v>
      </c>
      <c r="L24" t="str">
        <v>=</v>
      </c>
      <c r="M24">
        <v>39</v>
      </c>
      <c r="O24" t="str">
        <v>M</v>
      </c>
      <c r="P24" t="str">
        <v>=</v>
      </c>
      <c r="Q24" t="str">
        <v>M</v>
      </c>
      <c r="R24" t="str">
        <v>m</v>
      </c>
      <c r="S24" t="str">
        <v>=</v>
      </c>
      <c r="T24" t="str">
        <v>m</v>
      </c>
      <c r="U24">
        <v>13</v>
      </c>
      <c r="V24" t="str">
        <v>=</v>
      </c>
      <c r="W24">
        <v>13</v>
      </c>
      <c r="X24">
        <v>39</v>
      </c>
      <c r="Y24" t="str">
        <v>=</v>
      </c>
      <c r="Z24">
        <v>39</v>
      </c>
      <c r="AD24" t="str">
        <v>ABSENT DU CLAVIER</v>
      </c>
      <c r="BD24" t="str">
        <v>Windgings 3</v>
      </c>
      <c r="BE24">
        <v>1</v>
      </c>
      <c r="BH24">
        <v>2</v>
      </c>
      <c r="BK24">
        <v>3</v>
      </c>
      <c r="BN24">
        <v>4</v>
      </c>
      <c r="BQ24">
        <v>5</v>
      </c>
      <c r="BT24">
        <v>6</v>
      </c>
      <c r="BW24">
        <v>7</v>
      </c>
      <c r="BZ24">
        <v>8</v>
      </c>
      <c r="CC24">
        <v>9</v>
      </c>
      <c r="CF24">
        <v>0</v>
      </c>
      <c r="CI24" t="str">
        <v>°</v>
      </c>
      <c r="CL24" t="str">
        <v>+</v>
      </c>
    </row>
    <row r="25" ht="46.5" customHeight="1">
      <c r="B25" t="str">
        <v>N</v>
      </c>
      <c r="C25" t="str">
        <v>=</v>
      </c>
      <c r="D25" t="str">
        <v>N</v>
      </c>
      <c r="E25" t="str">
        <v>n</v>
      </c>
      <c r="F25" t="str">
        <v>=</v>
      </c>
      <c r="G25" t="str">
        <v>n</v>
      </c>
      <c r="H25">
        <v>14</v>
      </c>
      <c r="I25" t="str">
        <v>=</v>
      </c>
      <c r="J25">
        <v>14</v>
      </c>
      <c r="K25">
        <v>40</v>
      </c>
      <c r="L25" t="str">
        <v>=</v>
      </c>
      <c r="M25">
        <v>40</v>
      </c>
      <c r="O25" t="str">
        <v>N</v>
      </c>
      <c r="P25" t="str">
        <v>=</v>
      </c>
      <c r="Q25" t="str">
        <v>N</v>
      </c>
      <c r="R25" t="str">
        <v>n</v>
      </c>
      <c r="S25" t="str">
        <v>=</v>
      </c>
      <c r="T25" t="str">
        <v>n</v>
      </c>
      <c r="U25">
        <v>14</v>
      </c>
      <c r="V25" t="str">
        <v>=</v>
      </c>
      <c r="W25">
        <v>14</v>
      </c>
      <c r="X25">
        <v>40</v>
      </c>
      <c r="Y25" t="str">
        <v>=</v>
      </c>
      <c r="Z25">
        <v>40</v>
      </c>
      <c r="AD25" t="str">
        <v>Raccourcis</v>
      </c>
      <c r="AE25" t="str">
        <v>Alt + 0190</v>
      </c>
      <c r="AG25" t="str">
        <v>Alt + 0191</v>
      </c>
      <c r="AI25" t="str">
        <v>Alt + 0192</v>
      </c>
      <c r="AK25" t="str">
        <v>Alt + 0194</v>
      </c>
      <c r="AM25" t="str">
        <v>Alt + 0195</v>
      </c>
      <c r="AO25" t="str">
        <v>Alt + 0196</v>
      </c>
      <c r="AQ25" t="str">
        <v>Alt + 0197</v>
      </c>
      <c r="AS25" t="str">
        <v>Alt + 0198</v>
      </c>
      <c r="AU25" t="str">
        <v>Alt + 0199</v>
      </c>
      <c r="AW25" t="str">
        <v>Alt + 0200</v>
      </c>
      <c r="AY25" t="str">
        <v>Alt + 0201</v>
      </c>
      <c r="BA25" t="str">
        <v>Alt + 0202</v>
      </c>
      <c r="BE25" t="str">
        <v>&amp;</v>
      </c>
      <c r="BH25" t="str">
        <v>é</v>
      </c>
      <c r="BI25" t="str">
        <v>~</v>
      </c>
      <c r="BK25" t="str">
        <v>"</v>
      </c>
      <c r="BL25" t="str">
        <v>#</v>
      </c>
      <c r="BN25" t="str">
        <v xml:space="preserve">' </v>
      </c>
      <c r="BO25" t="str">
        <v>{</v>
      </c>
      <c r="BQ25" t="str">
        <v>(</v>
      </c>
      <c r="BR25" t="str">
        <v>[</v>
      </c>
      <c r="BT25" t="str">
        <v>-</v>
      </c>
      <c r="BU25" t="str">
        <v>|</v>
      </c>
      <c r="BW25" t="str">
        <v>è</v>
      </c>
      <c r="BX25" t="str">
        <v>`</v>
      </c>
      <c r="BZ25" t="str">
        <v>_</v>
      </c>
      <c r="CA25" t="str">
        <v>\</v>
      </c>
      <c r="CC25" t="str">
        <v>ç</v>
      </c>
      <c r="CD25" t="str">
        <v>^</v>
      </c>
      <c r="CF25" t="str">
        <v>à</v>
      </c>
      <c r="CG25" t="str">
        <v>@</v>
      </c>
      <c r="CI25" t="str">
        <v>)</v>
      </c>
      <c r="CJ25" t="str">
        <v>]</v>
      </c>
      <c r="CL25" t="str">
        <v>=</v>
      </c>
      <c r="CM25" t="str">
        <v>}</v>
      </c>
    </row>
    <row r="26" ht="44.25" customHeight="1">
      <c r="B26" t="str">
        <v>O</v>
      </c>
      <c r="C26" t="str">
        <v>=</v>
      </c>
      <c r="D26" t="str">
        <v>O</v>
      </c>
      <c r="E26" t="str">
        <v>o</v>
      </c>
      <c r="F26" t="str">
        <v>=</v>
      </c>
      <c r="G26" t="str">
        <v>o</v>
      </c>
      <c r="H26">
        <v>15</v>
      </c>
      <c r="I26" t="str">
        <v>=</v>
      </c>
      <c r="J26">
        <v>15</v>
      </c>
      <c r="K26">
        <v>41</v>
      </c>
      <c r="L26" t="str">
        <v>=</v>
      </c>
      <c r="M26">
        <v>41</v>
      </c>
      <c r="O26" t="str">
        <v>O</v>
      </c>
      <c r="P26" t="str">
        <v>=</v>
      </c>
      <c r="Q26" t="str">
        <v>O</v>
      </c>
      <c r="R26" t="str">
        <v>o</v>
      </c>
      <c r="S26" t="str">
        <v>=</v>
      </c>
      <c r="T26" t="str">
        <v>o</v>
      </c>
      <c r="U26">
        <v>15</v>
      </c>
      <c r="V26" t="str">
        <v>=</v>
      </c>
      <c r="W26">
        <v>15</v>
      </c>
      <c r="X26">
        <v>41</v>
      </c>
      <c r="Y26" t="str">
        <v>=</v>
      </c>
      <c r="Z26">
        <v>41</v>
      </c>
    </row>
    <row r="27" ht="44.25" customHeight="1">
      <c r="B27" t="str">
        <v>P</v>
      </c>
      <c r="C27" t="str">
        <v>=</v>
      </c>
      <c r="D27" t="str">
        <v>P</v>
      </c>
      <c r="E27" t="str">
        <v>p</v>
      </c>
      <c r="F27" t="str">
        <v>=</v>
      </c>
      <c r="G27" t="str">
        <v>p</v>
      </c>
      <c r="H27">
        <v>16</v>
      </c>
      <c r="I27" t="str">
        <v>=</v>
      </c>
      <c r="J27">
        <v>16</v>
      </c>
      <c r="K27">
        <v>42</v>
      </c>
      <c r="L27" t="str">
        <v>=</v>
      </c>
      <c r="M27">
        <v>42</v>
      </c>
      <c r="O27" t="str">
        <v>P</v>
      </c>
      <c r="P27" t="str">
        <v>=</v>
      </c>
      <c r="Q27" t="str">
        <v>P</v>
      </c>
      <c r="R27" t="str">
        <v>p</v>
      </c>
      <c r="S27" t="str">
        <v>=</v>
      </c>
      <c r="T27" t="str">
        <v>p</v>
      </c>
      <c r="U27">
        <v>16</v>
      </c>
      <c r="V27" t="str">
        <v>=</v>
      </c>
      <c r="W27">
        <v>16</v>
      </c>
      <c r="X27">
        <v>42</v>
      </c>
      <c r="Y27" t="str">
        <v>=</v>
      </c>
      <c r="Z27">
        <v>42</v>
      </c>
      <c r="AD27" t="str">
        <v>Arial</v>
      </c>
      <c r="AE27" t="str">
        <v>¾</v>
      </c>
      <c r="AG27" t="str">
        <v>¿</v>
      </c>
      <c r="AI27" t="str">
        <v>À</v>
      </c>
      <c r="AK27" t="str">
        <v>Â</v>
      </c>
      <c r="AM27" t="str">
        <v>Ã</v>
      </c>
      <c r="AO27" t="str">
        <v>Ä</v>
      </c>
      <c r="AQ27" t="str">
        <v>Å</v>
      </c>
      <c r="AS27" t="str">
        <v>Æ</v>
      </c>
      <c r="AU27" t="str">
        <v>Ç</v>
      </c>
      <c r="AW27" t="str">
        <v>È</v>
      </c>
      <c r="AY27" t="str">
        <v>É</v>
      </c>
      <c r="BA27" t="str">
        <v>Ê</v>
      </c>
      <c r="BE27" t="str">
        <v>DEUXIÈME RANGÉE  DU CLAVIER</v>
      </c>
    </row>
    <row r="28" ht="44.25" customHeight="1">
      <c r="B28" t="str">
        <v>Q</v>
      </c>
      <c r="C28" t="str">
        <v>=</v>
      </c>
      <c r="D28" t="str">
        <v>Q</v>
      </c>
      <c r="E28" t="str">
        <v>q</v>
      </c>
      <c r="F28" t="str">
        <v>=</v>
      </c>
      <c r="G28" t="str">
        <v>q</v>
      </c>
      <c r="H28">
        <v>17</v>
      </c>
      <c r="I28" t="str">
        <v>=</v>
      </c>
      <c r="J28">
        <v>17</v>
      </c>
      <c r="K28">
        <v>43</v>
      </c>
      <c r="L28" t="str">
        <v>=</v>
      </c>
      <c r="M28">
        <v>43</v>
      </c>
      <c r="O28" t="str">
        <v>Q</v>
      </c>
      <c r="P28" t="str">
        <v>=</v>
      </c>
      <c r="Q28" t="str">
        <v>Q</v>
      </c>
      <c r="R28" t="str">
        <v>q</v>
      </c>
      <c r="S28" t="str">
        <v>=</v>
      </c>
      <c r="T28" t="str">
        <v>q</v>
      </c>
      <c r="U28">
        <v>17</v>
      </c>
      <c r="V28" t="str">
        <v>=</v>
      </c>
      <c r="W28">
        <v>17</v>
      </c>
      <c r="X28">
        <v>43</v>
      </c>
      <c r="Y28" t="str">
        <v>=</v>
      </c>
      <c r="Z28">
        <v>43</v>
      </c>
      <c r="BD28" t="str">
        <v>Arial Narrow</v>
      </c>
      <c r="BE28" t="str">
        <v>A</v>
      </c>
      <c r="BH28" t="str">
        <v>Z</v>
      </c>
      <c r="BK28" t="str">
        <v>E</v>
      </c>
      <c r="BN28" t="str">
        <v>R</v>
      </c>
      <c r="BQ28" t="str">
        <v>T</v>
      </c>
      <c r="BT28" t="str">
        <v>Y</v>
      </c>
      <c r="BW28" t="str">
        <v>U</v>
      </c>
      <c r="BZ28" t="str">
        <v>I</v>
      </c>
      <c r="CC28" t="str">
        <v>O</v>
      </c>
      <c r="CF28" t="str">
        <v>P</v>
      </c>
      <c r="CI28" t="str">
        <v>¨</v>
      </c>
      <c r="CL28" t="str">
        <v>£</v>
      </c>
    </row>
    <row r="29" ht="44.25" customHeight="1">
      <c r="B29" t="str">
        <v>R</v>
      </c>
      <c r="C29" t="str">
        <v>=</v>
      </c>
      <c r="D29" t="str">
        <v>R</v>
      </c>
      <c r="E29" t="str">
        <v>r</v>
      </c>
      <c r="F29" t="str">
        <v>=</v>
      </c>
      <c r="G29" t="str">
        <v>r</v>
      </c>
      <c r="H29">
        <v>18</v>
      </c>
      <c r="I29" t="str">
        <v>=</v>
      </c>
      <c r="J29">
        <v>18</v>
      </c>
      <c r="K29">
        <v>44</v>
      </c>
      <c r="L29" t="str">
        <v>=</v>
      </c>
      <c r="M29">
        <v>44</v>
      </c>
      <c r="O29" t="str">
        <v>R</v>
      </c>
      <c r="P29" t="str">
        <v>=</v>
      </c>
      <c r="Q29" t="str">
        <v>R</v>
      </c>
      <c r="R29" t="str">
        <v>r</v>
      </c>
      <c r="S29" t="str">
        <v>=</v>
      </c>
      <c r="T29" t="str">
        <v>r</v>
      </c>
      <c r="U29">
        <v>18</v>
      </c>
      <c r="V29" t="str">
        <v>=</v>
      </c>
      <c r="W29">
        <v>18</v>
      </c>
      <c r="X29">
        <v>44</v>
      </c>
      <c r="Y29" t="str">
        <v>=</v>
      </c>
      <c r="Z29">
        <v>44</v>
      </c>
      <c r="AD29" t="str">
        <v>Webdings</v>
      </c>
      <c r="AE29" t="str">
        <v>¾</v>
      </c>
      <c r="AF29">
        <v>0</v>
      </c>
      <c r="AG29" t="str">
        <v>¿</v>
      </c>
      <c r="AH29">
        <v>0</v>
      </c>
      <c r="AI29" t="str">
        <v>À</v>
      </c>
      <c r="AJ29">
        <v>0</v>
      </c>
      <c r="AK29" t="str">
        <v>Â</v>
      </c>
      <c r="AL29">
        <v>0</v>
      </c>
      <c r="AM29" t="str">
        <v>Ã</v>
      </c>
      <c r="AN29">
        <v>0</v>
      </c>
      <c r="AO29" t="str">
        <v>Ä</v>
      </c>
      <c r="AP29">
        <v>0</v>
      </c>
      <c r="AQ29" t="str">
        <v>Å</v>
      </c>
      <c r="AR29">
        <v>0</v>
      </c>
      <c r="AS29" t="str">
        <v>Æ</v>
      </c>
      <c r="AT29">
        <v>0</v>
      </c>
      <c r="AU29" t="str">
        <v>Ç</v>
      </c>
      <c r="AV29">
        <v>0</v>
      </c>
      <c r="AW29" t="str">
        <v>È</v>
      </c>
      <c r="AX29">
        <v>0</v>
      </c>
      <c r="AY29" t="str">
        <v>É</v>
      </c>
      <c r="AZ29">
        <v>0</v>
      </c>
      <c r="BA29" t="str">
        <v>Ê</v>
      </c>
      <c r="BE29" t="str">
        <v>a</v>
      </c>
      <c r="BH29" t="str">
        <v>z</v>
      </c>
      <c r="BK29" t="str">
        <v>e</v>
      </c>
      <c r="BN29" t="str">
        <v>r</v>
      </c>
      <c r="BQ29" t="str">
        <v>t</v>
      </c>
      <c r="BT29" t="str">
        <v>y</v>
      </c>
      <c r="BW29" t="str">
        <v>u</v>
      </c>
      <c r="BZ29" t="str">
        <v>i</v>
      </c>
      <c r="CC29" t="str">
        <v>o</v>
      </c>
      <c r="CF29" t="str">
        <v>p</v>
      </c>
      <c r="CI29" t="str">
        <v>^</v>
      </c>
      <c r="CM29" t="str">
        <v>¤</v>
      </c>
    </row>
    <row r="30" ht="44.25" customHeight="1">
      <c r="B30" t="str">
        <v>S</v>
      </c>
      <c r="C30" t="str">
        <v>=</v>
      </c>
      <c r="D30" t="str">
        <v>S</v>
      </c>
      <c r="E30" t="str">
        <v>s</v>
      </c>
      <c r="F30" t="str">
        <v>=</v>
      </c>
      <c r="G30" t="str">
        <v>s</v>
      </c>
      <c r="H30">
        <v>19</v>
      </c>
      <c r="I30" t="str">
        <v>=</v>
      </c>
      <c r="J30">
        <v>19</v>
      </c>
      <c r="K30">
        <v>45</v>
      </c>
      <c r="L30" t="str">
        <v>=</v>
      </c>
      <c r="M30">
        <v>45</v>
      </c>
      <c r="O30" t="str">
        <v>S</v>
      </c>
      <c r="P30" t="str">
        <v>=</v>
      </c>
      <c r="Q30" t="str">
        <v>S</v>
      </c>
      <c r="R30" t="str">
        <v>s</v>
      </c>
      <c r="S30" t="str">
        <v>=</v>
      </c>
      <c r="T30" t="str">
        <v>s</v>
      </c>
      <c r="U30">
        <v>19</v>
      </c>
      <c r="V30" t="str">
        <v>=</v>
      </c>
      <c r="W30">
        <v>19</v>
      </c>
      <c r="X30">
        <v>45</v>
      </c>
      <c r="Y30" t="str">
        <v>=</v>
      </c>
      <c r="Z30">
        <v>45</v>
      </c>
    </row>
    <row r="31" ht="44.25" customHeight="1">
      <c r="B31" t="str">
        <v>T</v>
      </c>
      <c r="C31" t="str">
        <v>=</v>
      </c>
      <c r="D31" t="str">
        <v>T</v>
      </c>
      <c r="E31" t="str">
        <v>t</v>
      </c>
      <c r="F31" t="str">
        <v>=</v>
      </c>
      <c r="G31" t="str">
        <v>t</v>
      </c>
      <c r="H31">
        <v>20</v>
      </c>
      <c r="I31" t="str">
        <v>=</v>
      </c>
      <c r="J31">
        <v>20</v>
      </c>
      <c r="K31">
        <v>46</v>
      </c>
      <c r="L31" t="str">
        <v>=</v>
      </c>
      <c r="M31">
        <v>46</v>
      </c>
      <c r="O31" t="str">
        <v>T</v>
      </c>
      <c r="P31" t="str">
        <v>=</v>
      </c>
      <c r="Q31" t="str">
        <v>T</v>
      </c>
      <c r="R31" t="str">
        <v>t</v>
      </c>
      <c r="S31" t="str">
        <v>=</v>
      </c>
      <c r="T31" t="str">
        <v>t</v>
      </c>
      <c r="U31">
        <v>20</v>
      </c>
      <c r="V31" t="str">
        <v>=</v>
      </c>
      <c r="W31">
        <v>20</v>
      </c>
      <c r="X31">
        <v>46</v>
      </c>
      <c r="Y31" t="str">
        <v>=</v>
      </c>
      <c r="Z31">
        <v>46</v>
      </c>
      <c r="AD31" t="str">
        <v>Windgins</v>
      </c>
      <c r="AE31" t="str">
        <v>¾</v>
      </c>
      <c r="AF31">
        <v>0</v>
      </c>
      <c r="AG31" t="str">
        <v>¿</v>
      </c>
      <c r="AH31">
        <v>0</v>
      </c>
      <c r="AI31" t="str">
        <v>À</v>
      </c>
      <c r="AJ31">
        <v>0</v>
      </c>
      <c r="AK31" t="str">
        <v>Â</v>
      </c>
      <c r="AL31">
        <v>0</v>
      </c>
      <c r="AM31" t="str">
        <v>Ã</v>
      </c>
      <c r="AN31">
        <v>0</v>
      </c>
      <c r="AO31" t="str">
        <v>Ä</v>
      </c>
      <c r="AP31">
        <v>0</v>
      </c>
      <c r="AQ31" t="str">
        <v>Å</v>
      </c>
      <c r="AR31">
        <v>0</v>
      </c>
      <c r="AS31" t="str">
        <v>Æ</v>
      </c>
      <c r="AT31">
        <v>0</v>
      </c>
      <c r="AU31" t="str">
        <v>Ç</v>
      </c>
      <c r="AV31">
        <v>0</v>
      </c>
      <c r="AW31" t="str">
        <v>È</v>
      </c>
      <c r="AX31">
        <v>0</v>
      </c>
      <c r="AY31" t="str">
        <v>É</v>
      </c>
      <c r="AZ31">
        <v>0</v>
      </c>
      <c r="BA31" t="str">
        <v>Ê</v>
      </c>
      <c r="BD31" t="str">
        <v>Webdings</v>
      </c>
      <c r="BE31" t="str">
        <v>A</v>
      </c>
      <c r="BH31" t="str">
        <v>Z</v>
      </c>
      <c r="BK31" t="str">
        <v>E</v>
      </c>
      <c r="BN31" t="str">
        <v>R</v>
      </c>
      <c r="BQ31" t="str">
        <v>T</v>
      </c>
      <c r="BT31" t="str">
        <v>Y</v>
      </c>
      <c r="BW31" t="str">
        <v>U</v>
      </c>
      <c r="BZ31" t="str">
        <v>I</v>
      </c>
      <c r="CC31" t="str">
        <v>O</v>
      </c>
      <c r="CF31" t="str">
        <v>P</v>
      </c>
      <c r="CI31" t="str">
        <v>¨</v>
      </c>
      <c r="CL31" t="str">
        <v>£</v>
      </c>
    </row>
    <row r="32" ht="44.25" customHeight="1">
      <c r="B32" t="str">
        <v>U</v>
      </c>
      <c r="C32" t="str">
        <v>=</v>
      </c>
      <c r="D32" t="str">
        <v>U</v>
      </c>
      <c r="E32" t="str">
        <v>u</v>
      </c>
      <c r="F32" t="str">
        <v>=</v>
      </c>
      <c r="G32" t="str">
        <v>u</v>
      </c>
      <c r="H32">
        <v>21</v>
      </c>
      <c r="I32" t="str">
        <v>=</v>
      </c>
      <c r="J32">
        <v>21</v>
      </c>
      <c r="K32">
        <v>47</v>
      </c>
      <c r="L32" t="str">
        <v>=</v>
      </c>
      <c r="M32">
        <v>47</v>
      </c>
      <c r="O32" t="str">
        <v>U</v>
      </c>
      <c r="P32" t="str">
        <v>=</v>
      </c>
      <c r="Q32" t="str">
        <v>U</v>
      </c>
      <c r="R32" t="str">
        <v>u</v>
      </c>
      <c r="S32" t="str">
        <v>=</v>
      </c>
      <c r="T32" t="str">
        <v>u</v>
      </c>
      <c r="U32">
        <v>21</v>
      </c>
      <c r="V32" t="str">
        <v>=</v>
      </c>
      <c r="W32">
        <v>21</v>
      </c>
      <c r="X32">
        <v>47</v>
      </c>
      <c r="Y32" t="str">
        <v>=</v>
      </c>
      <c r="Z32">
        <v>47</v>
      </c>
      <c r="BE32" t="str">
        <v>a</v>
      </c>
      <c r="BH32" t="str">
        <v>z</v>
      </c>
      <c r="BK32" t="str">
        <v>e</v>
      </c>
      <c r="BN32" t="str">
        <v>r</v>
      </c>
      <c r="BQ32" t="str">
        <v>t</v>
      </c>
      <c r="BT32" t="str">
        <v>y</v>
      </c>
      <c r="BW32" t="str">
        <v>u</v>
      </c>
      <c r="BZ32" t="str">
        <v>i</v>
      </c>
      <c r="CC32" t="str">
        <v>o</v>
      </c>
      <c r="CF32" t="str">
        <v>p</v>
      </c>
      <c r="CI32" t="str">
        <v>^</v>
      </c>
      <c r="CM32" t="str">
        <v>¤</v>
      </c>
    </row>
    <row r="33" ht="44.25" customHeight="1">
      <c r="B33" t="str">
        <v>V</v>
      </c>
      <c r="C33" t="str">
        <v>=</v>
      </c>
      <c r="D33" t="str">
        <v>V</v>
      </c>
      <c r="E33" t="str">
        <v>v</v>
      </c>
      <c r="F33" t="str">
        <v>=</v>
      </c>
      <c r="G33" t="str">
        <v>v</v>
      </c>
      <c r="H33">
        <v>22</v>
      </c>
      <c r="I33" t="str">
        <v>=</v>
      </c>
      <c r="J33">
        <v>22</v>
      </c>
      <c r="K33">
        <v>48</v>
      </c>
      <c r="L33" t="str">
        <v>=</v>
      </c>
      <c r="M33">
        <v>48</v>
      </c>
      <c r="O33" t="str">
        <v>V</v>
      </c>
      <c r="P33" t="str">
        <v>=</v>
      </c>
      <c r="Q33" t="str">
        <v>V</v>
      </c>
      <c r="R33" t="str">
        <v>v</v>
      </c>
      <c r="S33" t="str">
        <v>=</v>
      </c>
      <c r="T33" t="str">
        <v>v</v>
      </c>
      <c r="U33">
        <v>22</v>
      </c>
      <c r="V33" t="str">
        <v>=</v>
      </c>
      <c r="W33">
        <v>22</v>
      </c>
      <c r="X33">
        <v>48</v>
      </c>
      <c r="Y33" t="str">
        <v>=</v>
      </c>
      <c r="Z33">
        <v>48</v>
      </c>
      <c r="AD33" t="str">
        <v>Windings 2</v>
      </c>
      <c r="AE33" t="str">
        <v>¾</v>
      </c>
      <c r="AF33">
        <v>0</v>
      </c>
      <c r="AG33" t="str">
        <v>¿</v>
      </c>
      <c r="AH33">
        <v>0</v>
      </c>
      <c r="AI33" t="str">
        <v>À</v>
      </c>
      <c r="AJ33">
        <v>0</v>
      </c>
      <c r="AK33" t="str">
        <v>Â</v>
      </c>
      <c r="AL33">
        <v>0</v>
      </c>
      <c r="AM33" t="str">
        <v>Ã</v>
      </c>
      <c r="AN33">
        <v>0</v>
      </c>
      <c r="AO33" t="str">
        <v>Ä</v>
      </c>
      <c r="AP33">
        <v>0</v>
      </c>
      <c r="AQ33" t="str">
        <v>Å</v>
      </c>
      <c r="AR33">
        <v>0</v>
      </c>
      <c r="AS33" t="str">
        <v>Æ</v>
      </c>
      <c r="AT33">
        <v>0</v>
      </c>
      <c r="AU33" t="str">
        <v>Ç</v>
      </c>
      <c r="AV33">
        <v>0</v>
      </c>
      <c r="AW33" t="str">
        <v>È</v>
      </c>
      <c r="AX33">
        <v>0</v>
      </c>
      <c r="AY33" t="str">
        <v>É</v>
      </c>
      <c r="AZ33">
        <v>0</v>
      </c>
      <c r="BA33" t="str">
        <v>Ê</v>
      </c>
    </row>
    <row r="34" ht="44.25" customHeight="1">
      <c r="B34" t="str">
        <v>W</v>
      </c>
      <c r="C34" t="str">
        <v>=</v>
      </c>
      <c r="D34" t="str">
        <v>W</v>
      </c>
      <c r="E34" t="str">
        <v>w</v>
      </c>
      <c r="F34" t="str">
        <v>=</v>
      </c>
      <c r="G34" t="str">
        <v>w</v>
      </c>
      <c r="H34">
        <v>23</v>
      </c>
      <c r="I34" t="str">
        <v>=</v>
      </c>
      <c r="J34">
        <v>23</v>
      </c>
      <c r="K34">
        <v>49</v>
      </c>
      <c r="L34" t="str">
        <v>=</v>
      </c>
      <c r="M34">
        <v>49</v>
      </c>
      <c r="O34" t="str">
        <v>W</v>
      </c>
      <c r="P34" t="str">
        <v>=</v>
      </c>
      <c r="Q34" t="str">
        <v>W</v>
      </c>
      <c r="R34" t="str">
        <v>w</v>
      </c>
      <c r="S34" t="str">
        <v>=</v>
      </c>
      <c r="T34" t="str">
        <v>w</v>
      </c>
      <c r="U34">
        <v>23</v>
      </c>
      <c r="V34" t="str">
        <v>=</v>
      </c>
      <c r="W34">
        <v>23</v>
      </c>
      <c r="X34">
        <v>49</v>
      </c>
      <c r="Y34" t="str">
        <v>=</v>
      </c>
      <c r="Z34">
        <v>49</v>
      </c>
      <c r="BD34" t="str">
        <v>Windgings</v>
      </c>
      <c r="BE34" t="str">
        <v>A</v>
      </c>
      <c r="BH34" t="str">
        <v>Z</v>
      </c>
      <c r="BK34" t="str">
        <v>E</v>
      </c>
      <c r="BN34" t="str">
        <v>R</v>
      </c>
      <c r="BQ34" t="str">
        <v>T</v>
      </c>
      <c r="BT34" t="str">
        <v>Y</v>
      </c>
      <c r="BW34" t="str">
        <v>U</v>
      </c>
      <c r="BZ34" t="str">
        <v>I</v>
      </c>
      <c r="CC34" t="str">
        <v>O</v>
      </c>
      <c r="CF34" t="str">
        <v>P</v>
      </c>
      <c r="CI34" t="str">
        <v>¨</v>
      </c>
      <c r="CL34" t="str">
        <v>£</v>
      </c>
    </row>
    <row r="35" ht="44.25" customHeight="1">
      <c r="B35" t="str">
        <v>X</v>
      </c>
      <c r="C35" t="str">
        <v>=</v>
      </c>
      <c r="D35" t="str">
        <v>X</v>
      </c>
      <c r="E35" t="str">
        <v>x</v>
      </c>
      <c r="F35" t="str">
        <v>=</v>
      </c>
      <c r="G35" t="str">
        <v>x</v>
      </c>
      <c r="H35">
        <v>24</v>
      </c>
      <c r="I35" t="str">
        <v>=</v>
      </c>
      <c r="J35">
        <v>24</v>
      </c>
      <c r="K35">
        <v>50</v>
      </c>
      <c r="L35" t="str">
        <v>=</v>
      </c>
      <c r="M35">
        <v>50</v>
      </c>
      <c r="O35" t="str">
        <v>X</v>
      </c>
      <c r="P35" t="str">
        <v>=</v>
      </c>
      <c r="Q35" t="str">
        <v>X</v>
      </c>
      <c r="R35" t="str">
        <v>x</v>
      </c>
      <c r="S35" t="str">
        <v>=</v>
      </c>
      <c r="T35" t="str">
        <v>x</v>
      </c>
      <c r="U35">
        <v>24</v>
      </c>
      <c r="V35" t="str">
        <v>=</v>
      </c>
      <c r="W35">
        <v>24</v>
      </c>
      <c r="X35">
        <v>50</v>
      </c>
      <c r="Y35" t="str">
        <v>=</v>
      </c>
      <c r="Z35">
        <v>50</v>
      </c>
      <c r="AD35" t="str">
        <v>Windgings 3</v>
      </c>
      <c r="AE35" t="str">
        <v>¾</v>
      </c>
      <c r="AF35">
        <v>0</v>
      </c>
      <c r="AG35" t="str">
        <v>¿</v>
      </c>
      <c r="AH35">
        <v>0</v>
      </c>
      <c r="AI35" t="str">
        <v>À</v>
      </c>
      <c r="AJ35">
        <v>0</v>
      </c>
      <c r="AK35" t="str">
        <v>Â</v>
      </c>
      <c r="AL35">
        <v>0</v>
      </c>
      <c r="AM35" t="str">
        <v>Ã</v>
      </c>
      <c r="AN35">
        <v>0</v>
      </c>
      <c r="AO35" t="str">
        <v>Ä</v>
      </c>
      <c r="AP35">
        <v>0</v>
      </c>
      <c r="AQ35" t="str">
        <v>Å</v>
      </c>
      <c r="AR35">
        <v>0</v>
      </c>
      <c r="AS35" t="str">
        <v>Æ</v>
      </c>
      <c r="AT35">
        <v>0</v>
      </c>
      <c r="AU35" t="str">
        <v>Ç</v>
      </c>
      <c r="AV35">
        <v>0</v>
      </c>
      <c r="AW35" t="str">
        <v>È</v>
      </c>
      <c r="AX35">
        <v>0</v>
      </c>
      <c r="AY35" t="str">
        <v>É</v>
      </c>
      <c r="AZ35">
        <v>0</v>
      </c>
      <c r="BA35" t="str">
        <v>Ê</v>
      </c>
      <c r="BE35" t="str">
        <v>a</v>
      </c>
      <c r="BH35" t="str">
        <v>z</v>
      </c>
      <c r="BK35" t="str">
        <v>e</v>
      </c>
      <c r="BN35" t="str">
        <v>r</v>
      </c>
      <c r="BQ35" t="str">
        <v>t</v>
      </c>
      <c r="BT35" t="str">
        <v>y</v>
      </c>
      <c r="BW35" t="str">
        <v>u</v>
      </c>
      <c r="BZ35" t="str">
        <v>i</v>
      </c>
      <c r="CC35" t="str">
        <v>o</v>
      </c>
      <c r="CF35" t="str">
        <v>p</v>
      </c>
      <c r="CI35" t="str">
        <v>^</v>
      </c>
      <c r="CM35" t="str">
        <v>¤</v>
      </c>
    </row>
    <row r="36" ht="44.25" customHeight="1">
      <c r="B36" t="str">
        <v>Y</v>
      </c>
      <c r="C36" t="str">
        <v>=</v>
      </c>
      <c r="D36" t="str">
        <v>Y</v>
      </c>
      <c r="E36" t="str">
        <v>y</v>
      </c>
      <c r="F36" t="str">
        <v>=</v>
      </c>
      <c r="G36" t="str">
        <v>y</v>
      </c>
      <c r="H36">
        <v>25</v>
      </c>
      <c r="I36" t="str">
        <v>=</v>
      </c>
      <c r="J36">
        <v>25</v>
      </c>
      <c r="K36">
        <v>51</v>
      </c>
      <c r="L36" t="str">
        <v>=</v>
      </c>
      <c r="M36">
        <v>51</v>
      </c>
      <c r="O36" t="str">
        <v>Y</v>
      </c>
      <c r="P36" t="str">
        <v>=</v>
      </c>
      <c r="Q36" t="str">
        <v>Y</v>
      </c>
      <c r="R36" t="str">
        <v>y</v>
      </c>
      <c r="S36" t="str">
        <v>=</v>
      </c>
      <c r="T36" t="str">
        <v>y</v>
      </c>
      <c r="U36">
        <v>25</v>
      </c>
      <c r="V36" t="str">
        <v>=</v>
      </c>
      <c r="W36">
        <v>25</v>
      </c>
      <c r="X36">
        <v>51</v>
      </c>
      <c r="Y36" t="str">
        <v>=</v>
      </c>
      <c r="Z36">
        <v>51</v>
      </c>
    </row>
    <row r="37" ht="44.25" customHeight="1">
      <c r="B37" t="str">
        <v>Z</v>
      </c>
      <c r="C37" t="str">
        <v>=</v>
      </c>
      <c r="D37" t="str">
        <v>Z</v>
      </c>
      <c r="E37" t="str">
        <v>z</v>
      </c>
      <c r="F37" t="str">
        <v>=</v>
      </c>
      <c r="G37" t="str">
        <v>z</v>
      </c>
      <c r="H37">
        <v>26</v>
      </c>
      <c r="I37" t="str">
        <v>=</v>
      </c>
      <c r="J37">
        <v>26</v>
      </c>
      <c r="K37">
        <v>52</v>
      </c>
      <c r="L37" t="str">
        <v>=</v>
      </c>
      <c r="M37">
        <v>52</v>
      </c>
      <c r="O37" t="str">
        <v>Z</v>
      </c>
      <c r="P37" t="str">
        <v>=</v>
      </c>
      <c r="Q37" t="str">
        <v>Z</v>
      </c>
      <c r="R37" t="str">
        <v>z</v>
      </c>
      <c r="S37" t="str">
        <v>=</v>
      </c>
      <c r="T37" t="str">
        <v>z</v>
      </c>
      <c r="U37">
        <v>26</v>
      </c>
      <c r="V37" t="str">
        <v>=</v>
      </c>
      <c r="W37">
        <v>26</v>
      </c>
      <c r="X37">
        <v>52</v>
      </c>
      <c r="Y37" t="str">
        <v>=</v>
      </c>
      <c r="Z37">
        <v>52</v>
      </c>
      <c r="AD37" t="str">
        <v>ABSENT DU CLAVIER</v>
      </c>
      <c r="BD37" t="str">
        <v>Windgings 2</v>
      </c>
      <c r="BE37" t="str">
        <v>A</v>
      </c>
      <c r="BH37" t="str">
        <v>Z</v>
      </c>
      <c r="BK37" t="str">
        <v>E</v>
      </c>
      <c r="BN37" t="str">
        <v>R</v>
      </c>
      <c r="BQ37" t="str">
        <v>T</v>
      </c>
      <c r="BT37" t="str">
        <v>Y</v>
      </c>
      <c r="BW37" t="str">
        <v>U</v>
      </c>
      <c r="BZ37" t="str">
        <v>I</v>
      </c>
      <c r="CC37" t="str">
        <v>O</v>
      </c>
      <c r="CF37" t="str">
        <v>P</v>
      </c>
      <c r="CI37" t="str">
        <v>¨</v>
      </c>
      <c r="CL37" t="str">
        <v>£</v>
      </c>
    </row>
    <row r="38" ht="46.5" customHeight="1">
      <c r="B38" t="str">
        <v>&amp;</v>
      </c>
      <c r="C38" t="str">
        <v>=</v>
      </c>
      <c r="D38" t="str">
        <v>&amp;</v>
      </c>
      <c r="E38" t="str">
        <v>%</v>
      </c>
      <c r="F38" t="str">
        <v>=</v>
      </c>
      <c r="G38" t="str">
        <v>%</v>
      </c>
      <c r="H38" t="str">
        <v>£</v>
      </c>
      <c r="I38" t="str">
        <v>=</v>
      </c>
      <c r="J38" t="str">
        <v>£</v>
      </c>
      <c r="K38" t="str">
        <v>;</v>
      </c>
      <c r="L38" t="str">
        <v>=</v>
      </c>
      <c r="M38" t="str">
        <v>;</v>
      </c>
      <c r="O38" t="str">
        <v>&amp;</v>
      </c>
      <c r="P38" t="str">
        <v>=</v>
      </c>
      <c r="Q38" t="str">
        <v>&amp;</v>
      </c>
      <c r="R38" t="str">
        <v>%</v>
      </c>
      <c r="S38" t="str">
        <v>=</v>
      </c>
      <c r="T38" t="str">
        <v>%</v>
      </c>
      <c r="U38" t="str">
        <v>£</v>
      </c>
      <c r="V38" t="str">
        <v>=</v>
      </c>
      <c r="W38" t="str">
        <v>£</v>
      </c>
      <c r="X38" t="str">
        <v>;</v>
      </c>
      <c r="Y38" t="str">
        <v>=</v>
      </c>
      <c r="Z38" t="str">
        <v>;</v>
      </c>
      <c r="AD38" t="str">
        <v>Raccourcis</v>
      </c>
      <c r="AE38" t="str">
        <v>Alt + 0203</v>
      </c>
      <c r="AG38" t="str">
        <v>Alt + 0204</v>
      </c>
      <c r="AI38" t="str">
        <v>Alt + 0205</v>
      </c>
      <c r="AK38" t="str">
        <v>Alt + 0206</v>
      </c>
      <c r="AM38" t="str">
        <v>Alt + 0207</v>
      </c>
      <c r="AO38" t="str">
        <v>Alt + 0209</v>
      </c>
      <c r="AQ38" t="str">
        <v>Alt + 0212</v>
      </c>
      <c r="AS38" t="str">
        <v>Alt + 0214</v>
      </c>
      <c r="AU38" t="str">
        <v>Alt + 0215</v>
      </c>
      <c r="AW38" t="str">
        <v>Alt + 0216</v>
      </c>
      <c r="AY38" t="str">
        <v>Alt + 0217</v>
      </c>
      <c r="BA38" t="str">
        <v>Alt + 0219</v>
      </c>
      <c r="BE38" t="str">
        <v>a</v>
      </c>
      <c r="BH38" t="str">
        <v>z</v>
      </c>
      <c r="BK38" t="str">
        <v>e</v>
      </c>
      <c r="BN38" t="str">
        <v>r</v>
      </c>
      <c r="BQ38" t="str">
        <v>t</v>
      </c>
      <c r="BT38" t="str">
        <v>y</v>
      </c>
      <c r="BW38" t="str">
        <v>u</v>
      </c>
      <c r="BZ38" t="str">
        <v>i</v>
      </c>
      <c r="CC38" t="str">
        <v>o</v>
      </c>
      <c r="CF38" t="str">
        <v>p</v>
      </c>
      <c r="CI38" t="str">
        <v>^</v>
      </c>
      <c r="CM38" t="str">
        <v>¤</v>
      </c>
    </row>
    <row r="39" ht="44.25" customHeight="1">
      <c r="B39" t="str">
        <v>é</v>
      </c>
      <c r="C39" t="str">
        <v>=</v>
      </c>
      <c r="D39" t="str">
        <v>é</v>
      </c>
      <c r="E39" t="str">
        <v>#</v>
      </c>
      <c r="F39" t="str">
        <v>=</v>
      </c>
      <c r="G39" t="str">
        <v>#</v>
      </c>
      <c r="H39" t="str">
        <v>@</v>
      </c>
      <c r="I39" t="str">
        <v>=</v>
      </c>
      <c r="J39" t="str">
        <v>@</v>
      </c>
      <c r="K39" t="str">
        <v>:</v>
      </c>
      <c r="L39" t="str">
        <v>=</v>
      </c>
      <c r="M39" t="str">
        <v>:</v>
      </c>
      <c r="O39" t="str">
        <v>é</v>
      </c>
      <c r="P39" t="str">
        <v>=</v>
      </c>
      <c r="Q39" t="str">
        <v>é</v>
      </c>
      <c r="R39" t="str">
        <v>#</v>
      </c>
      <c r="S39" t="str">
        <v>=</v>
      </c>
      <c r="T39" t="str">
        <v>#</v>
      </c>
      <c r="U39" t="str">
        <v>@</v>
      </c>
      <c r="V39" t="str">
        <v>=</v>
      </c>
      <c r="W39" t="str">
        <v>@</v>
      </c>
      <c r="X39" t="str">
        <v>:</v>
      </c>
      <c r="Y39" t="str">
        <v>=</v>
      </c>
      <c r="Z39" t="str">
        <v>:</v>
      </c>
    </row>
    <row r="40" ht="44.25" customHeight="1">
      <c r="B40" t="str">
        <v>è</v>
      </c>
      <c r="C40" t="str">
        <v>=</v>
      </c>
      <c r="D40" t="str">
        <v>è</v>
      </c>
      <c r="E40" t="str">
        <v>(</v>
      </c>
      <c r="F40" t="str">
        <v>=</v>
      </c>
      <c r="G40" t="str">
        <v>(</v>
      </c>
      <c r="H40" t="str">
        <v>!</v>
      </c>
      <c r="I40" t="str">
        <v>=</v>
      </c>
      <c r="J40" t="str">
        <v>!</v>
      </c>
      <c r="K40" t="str">
        <v>-</v>
      </c>
      <c r="L40" t="str">
        <v>=</v>
      </c>
      <c r="M40" t="str">
        <v>-</v>
      </c>
      <c r="O40" t="str">
        <v>è</v>
      </c>
      <c r="P40" t="str">
        <v>=</v>
      </c>
      <c r="Q40" t="str">
        <v>è</v>
      </c>
      <c r="R40" t="str">
        <v>(</v>
      </c>
      <c r="S40" t="str">
        <v>=</v>
      </c>
      <c r="T40" t="str">
        <v>(</v>
      </c>
      <c r="U40" t="str">
        <v>!</v>
      </c>
      <c r="V40" t="str">
        <v>=</v>
      </c>
      <c r="W40" t="str">
        <v>!</v>
      </c>
      <c r="X40" t="str">
        <v>-</v>
      </c>
      <c r="Y40" t="str">
        <v>=</v>
      </c>
      <c r="Z40" t="str">
        <v>-</v>
      </c>
      <c r="AD40" t="str">
        <v>Arial</v>
      </c>
      <c r="AE40" t="str">
        <v>Ë</v>
      </c>
      <c r="AG40" t="str">
        <v>Ì</v>
      </c>
      <c r="AI40" t="str">
        <v>Í</v>
      </c>
      <c r="AK40" t="str">
        <v>Î</v>
      </c>
      <c r="AM40" t="str">
        <v>Ï</v>
      </c>
      <c r="AO40" t="str">
        <v>Ñ</v>
      </c>
      <c r="AQ40" t="str">
        <v>Ô</v>
      </c>
      <c r="AS40" t="str">
        <v>Ö</v>
      </c>
      <c r="AU40" t="str">
        <v>×</v>
      </c>
      <c r="AW40" t="str">
        <v>Ø</v>
      </c>
      <c r="AY40" t="str">
        <v>Ù</v>
      </c>
      <c r="BA40" t="str">
        <v>Û</v>
      </c>
      <c r="BD40" t="str">
        <v>Windgings 3</v>
      </c>
      <c r="BE40" t="str">
        <v>A</v>
      </c>
      <c r="BH40" t="str">
        <v>Z</v>
      </c>
      <c r="BK40" t="str">
        <v>E</v>
      </c>
      <c r="BN40" t="str">
        <v>R</v>
      </c>
      <c r="BQ40" t="str">
        <v>T</v>
      </c>
      <c r="BT40" t="str">
        <v>Y</v>
      </c>
      <c r="BW40" t="str">
        <v>U</v>
      </c>
      <c r="BZ40" t="str">
        <v>I</v>
      </c>
      <c r="CC40" t="str">
        <v>O</v>
      </c>
      <c r="CF40" t="str">
        <v>P</v>
      </c>
      <c r="CI40" t="str">
        <v>¨</v>
      </c>
      <c r="CL40" t="str">
        <v>£</v>
      </c>
    </row>
    <row r="41" ht="44.25" customHeight="1">
      <c r="B41" t="str">
        <v>ù</v>
      </c>
      <c r="C41" t="str">
        <v>=</v>
      </c>
      <c r="D41" t="str">
        <v>ù</v>
      </c>
      <c r="E41" t="str">
        <v>)</v>
      </c>
      <c r="F41" t="str">
        <v>=</v>
      </c>
      <c r="G41" t="str">
        <v>)</v>
      </c>
      <c r="H41" t="str">
        <v>?</v>
      </c>
      <c r="I41" t="str">
        <v>=</v>
      </c>
      <c r="J41" t="str">
        <v>?</v>
      </c>
      <c r="K41" t="str">
        <v>.</v>
      </c>
      <c r="L41" t="str">
        <v>=</v>
      </c>
      <c r="M41" t="str">
        <v>.</v>
      </c>
      <c r="O41" t="str">
        <v>ù</v>
      </c>
      <c r="P41" t="str">
        <v>=</v>
      </c>
      <c r="Q41" t="str">
        <v>ù</v>
      </c>
      <c r="R41" t="str">
        <v>)</v>
      </c>
      <c r="S41" t="str">
        <v>=</v>
      </c>
      <c r="T41" t="str">
        <v>)</v>
      </c>
      <c r="U41" t="str">
        <v>?</v>
      </c>
      <c r="V41" t="str">
        <v>=</v>
      </c>
      <c r="W41" t="str">
        <v>?</v>
      </c>
      <c r="X41" t="str">
        <v>.</v>
      </c>
      <c r="Y41" t="str">
        <v>=</v>
      </c>
      <c r="Z41" t="str">
        <v>.</v>
      </c>
      <c r="BE41" t="str">
        <v>a</v>
      </c>
      <c r="BH41" t="str">
        <v>z</v>
      </c>
      <c r="BK41" t="str">
        <v>e</v>
      </c>
      <c r="BN41" t="str">
        <v>r</v>
      </c>
      <c r="BQ41" t="str">
        <v>t</v>
      </c>
      <c r="BT41" t="str">
        <v>y</v>
      </c>
      <c r="BW41" t="str">
        <v>u</v>
      </c>
      <c r="BZ41" t="str">
        <v>i</v>
      </c>
      <c r="CC41" t="str">
        <v>o</v>
      </c>
      <c r="CF41" t="str">
        <v>p</v>
      </c>
      <c r="CI41" t="str">
        <v>^</v>
      </c>
      <c r="CM41" t="str">
        <v>¤</v>
      </c>
    </row>
    <row r="42" ht="44.25" customHeight="1">
      <c r="B42" t="str">
        <v>ç</v>
      </c>
      <c r="C42" t="str">
        <v>=</v>
      </c>
      <c r="D42" t="str">
        <v>ç</v>
      </c>
      <c r="E42" t="str">
        <v>[</v>
      </c>
      <c r="F42" t="str">
        <v>=</v>
      </c>
      <c r="G42" t="str">
        <v>[</v>
      </c>
      <c r="H42" t="str">
        <v>&gt;</v>
      </c>
      <c r="I42" t="str">
        <v>=</v>
      </c>
      <c r="J42" t="str">
        <v>&gt;</v>
      </c>
      <c r="K42" t="str">
        <v>~</v>
      </c>
      <c r="L42" t="str">
        <v>=</v>
      </c>
      <c r="M42" t="str">
        <v>~</v>
      </c>
      <c r="O42" t="str">
        <v>ç</v>
      </c>
      <c r="P42" t="str">
        <v>=</v>
      </c>
      <c r="Q42" t="str">
        <v>ç</v>
      </c>
      <c r="R42" t="str">
        <v>[</v>
      </c>
      <c r="S42" t="str">
        <v>=</v>
      </c>
      <c r="T42" t="str">
        <v>[</v>
      </c>
      <c r="U42" t="str">
        <v>&gt;</v>
      </c>
      <c r="V42" t="str">
        <v>=</v>
      </c>
      <c r="W42" t="str">
        <v>&gt;</v>
      </c>
      <c r="X42" t="str">
        <v>~</v>
      </c>
      <c r="Y42" t="str">
        <v>=</v>
      </c>
      <c r="Z42" t="str">
        <v>~</v>
      </c>
      <c r="AD42" t="str">
        <v>Webdings</v>
      </c>
      <c r="AE42" t="str">
        <v>Ë</v>
      </c>
      <c r="AF42">
        <v>0</v>
      </c>
      <c r="AG42" t="str">
        <v>Ì</v>
      </c>
      <c r="AH42">
        <v>0</v>
      </c>
      <c r="AI42" t="str">
        <v>Í</v>
      </c>
      <c r="AJ42">
        <v>0</v>
      </c>
      <c r="AK42" t="str">
        <v>Î</v>
      </c>
      <c r="AL42">
        <v>0</v>
      </c>
      <c r="AM42" t="str">
        <v>Ï</v>
      </c>
      <c r="AN42">
        <v>0</v>
      </c>
      <c r="AO42" t="str">
        <v>Ñ</v>
      </c>
      <c r="AP42">
        <v>0</v>
      </c>
      <c r="AQ42" t="str">
        <v>Ô</v>
      </c>
      <c r="AR42">
        <v>0</v>
      </c>
      <c r="AS42" t="str">
        <v>Ö</v>
      </c>
      <c r="AT42">
        <v>0</v>
      </c>
      <c r="AU42" t="str">
        <v>×</v>
      </c>
      <c r="AV42">
        <v>0</v>
      </c>
      <c r="AW42" t="str">
        <v>Ø</v>
      </c>
      <c r="AX42">
        <v>0</v>
      </c>
      <c r="AY42" t="str">
        <v>Ù</v>
      </c>
      <c r="AZ42">
        <v>0</v>
      </c>
      <c r="BA42" t="str">
        <v>Û</v>
      </c>
    </row>
    <row r="43" ht="44.25" customHeight="1">
      <c r="B43" t="str">
        <v>à</v>
      </c>
      <c r="C43" t="str">
        <v>=</v>
      </c>
      <c r="D43" t="str">
        <v>à</v>
      </c>
      <c r="E43" t="str">
        <v>]</v>
      </c>
      <c r="F43" t="str">
        <v>=</v>
      </c>
      <c r="G43" t="str">
        <v>]</v>
      </c>
      <c r="H43" t="str">
        <v>&lt;</v>
      </c>
      <c r="I43" t="str">
        <v>=</v>
      </c>
      <c r="J43" t="str">
        <v>&lt;</v>
      </c>
      <c r="K43" t="str">
        <v>"</v>
      </c>
      <c r="L43" t="str">
        <v>=</v>
      </c>
      <c r="M43" t="str">
        <v>"</v>
      </c>
      <c r="O43" t="str">
        <v>à</v>
      </c>
      <c r="P43" t="str">
        <v>=</v>
      </c>
      <c r="Q43" t="str">
        <v>à</v>
      </c>
      <c r="R43" t="str">
        <v>]</v>
      </c>
      <c r="S43" t="str">
        <v>=</v>
      </c>
      <c r="T43" t="str">
        <v>]</v>
      </c>
      <c r="U43" t="str">
        <v>&lt;</v>
      </c>
      <c r="V43" t="str">
        <v>=</v>
      </c>
      <c r="W43" t="str">
        <v>&lt;</v>
      </c>
      <c r="X43" t="str">
        <v>"</v>
      </c>
      <c r="Y43" t="str">
        <v>=</v>
      </c>
      <c r="Z43" t="str">
        <v>"</v>
      </c>
      <c r="BE43" t="str">
        <v xml:space="preserve">TROISIÈME RANGÉE </v>
      </c>
    </row>
    <row r="44" ht="44.25" customHeight="1">
      <c r="B44" t="str">
        <v>µ</v>
      </c>
      <c r="C44" t="str">
        <v>=</v>
      </c>
      <c r="D44" t="str">
        <v>µ</v>
      </c>
      <c r="E44" t="str">
        <v>{</v>
      </c>
      <c r="F44" t="str">
        <v>=</v>
      </c>
      <c r="G44" t="str">
        <v>{</v>
      </c>
      <c r="H44" t="str">
        <v>\</v>
      </c>
      <c r="I44" t="str">
        <v>=</v>
      </c>
      <c r="J44" t="str">
        <v>\</v>
      </c>
      <c r="K44" t="str">
        <v>*</v>
      </c>
      <c r="L44" t="str">
        <v>=</v>
      </c>
      <c r="M44" t="str">
        <v>*</v>
      </c>
      <c r="O44" t="str">
        <v>µ</v>
      </c>
      <c r="P44" t="str">
        <v>=</v>
      </c>
      <c r="Q44" t="str">
        <v>µ</v>
      </c>
      <c r="R44" t="str">
        <v>{</v>
      </c>
      <c r="S44" t="str">
        <v>=</v>
      </c>
      <c r="T44" t="str">
        <v>{</v>
      </c>
      <c r="U44" t="str">
        <v>\</v>
      </c>
      <c r="V44" t="str">
        <v>=</v>
      </c>
      <c r="W44" t="str">
        <v>\</v>
      </c>
      <c r="X44" t="str">
        <v>*</v>
      </c>
      <c r="Y44" t="str">
        <v>=</v>
      </c>
      <c r="Z44" t="str">
        <v>*</v>
      </c>
      <c r="AD44" t="str">
        <v>Windgins</v>
      </c>
      <c r="AE44" t="str">
        <v>Ë</v>
      </c>
      <c r="AF44">
        <v>0</v>
      </c>
      <c r="AG44" t="str">
        <v>Ì</v>
      </c>
      <c r="AH44">
        <v>0</v>
      </c>
      <c r="AI44" t="str">
        <v>Í</v>
      </c>
      <c r="AJ44">
        <v>0</v>
      </c>
      <c r="AK44" t="str">
        <v>Î</v>
      </c>
      <c r="AL44">
        <v>0</v>
      </c>
      <c r="AM44" t="str">
        <v>Ï</v>
      </c>
      <c r="AN44">
        <v>0</v>
      </c>
      <c r="AO44" t="str">
        <v>Ñ</v>
      </c>
      <c r="AP44">
        <v>0</v>
      </c>
      <c r="AQ44" t="str">
        <v>Ô</v>
      </c>
      <c r="AR44">
        <v>0</v>
      </c>
      <c r="AS44" t="str">
        <v>Ö</v>
      </c>
      <c r="AT44">
        <v>0</v>
      </c>
      <c r="AU44" t="str">
        <v>×</v>
      </c>
      <c r="AV44">
        <v>0</v>
      </c>
      <c r="AW44" t="str">
        <v>Ø</v>
      </c>
      <c r="AX44">
        <v>0</v>
      </c>
      <c r="AY44" t="str">
        <v>Ù</v>
      </c>
      <c r="AZ44">
        <v>0</v>
      </c>
      <c r="BA44" t="str">
        <v>Û</v>
      </c>
      <c r="BD44" t="str">
        <v>Arial Narrow</v>
      </c>
      <c r="BE44" t="str">
        <v>Q</v>
      </c>
      <c r="BH44" t="str">
        <v>S</v>
      </c>
      <c r="BK44" t="str">
        <v>D</v>
      </c>
      <c r="BN44" t="str">
        <v>F</v>
      </c>
      <c r="BQ44" t="str">
        <v>G</v>
      </c>
      <c r="BT44" t="str">
        <v>H</v>
      </c>
      <c r="BW44" t="str">
        <v>J</v>
      </c>
      <c r="BZ44" t="str">
        <v>K</v>
      </c>
      <c r="CC44" t="str">
        <v>L</v>
      </c>
      <c r="CF44" t="str">
        <v>M</v>
      </c>
      <c r="CI44" t="str">
        <v>%</v>
      </c>
      <c r="CL44" t="str">
        <v>µ</v>
      </c>
    </row>
    <row r="45" ht="44.25" customHeight="1">
      <c r="B45" t="str">
        <v>§</v>
      </c>
      <c r="C45" t="str">
        <v>=</v>
      </c>
      <c r="D45" t="str">
        <v>§</v>
      </c>
      <c r="E45" t="str">
        <v>}</v>
      </c>
      <c r="F45" t="str">
        <v>=</v>
      </c>
      <c r="G45" t="str">
        <v>}</v>
      </c>
      <c r="H45" t="str">
        <v>/</v>
      </c>
      <c r="I45" t="str">
        <v>=</v>
      </c>
      <c r="J45" t="str">
        <v>/</v>
      </c>
      <c r="K45" t="str">
        <v>,</v>
      </c>
      <c r="L45" t="str">
        <v>=</v>
      </c>
      <c r="M45" t="str">
        <v>,</v>
      </c>
      <c r="O45" t="str">
        <v>§</v>
      </c>
      <c r="P45" t="str">
        <v>=</v>
      </c>
      <c r="Q45" t="str">
        <v>§</v>
      </c>
      <c r="R45" t="str">
        <v>}</v>
      </c>
      <c r="S45" t="str">
        <v>=</v>
      </c>
      <c r="T45" t="str">
        <v>}</v>
      </c>
      <c r="U45" t="str">
        <v>/</v>
      </c>
      <c r="V45" t="str">
        <v>=</v>
      </c>
      <c r="W45" t="str">
        <v>/</v>
      </c>
      <c r="X45" t="str">
        <v>,</v>
      </c>
      <c r="Y45" t="str">
        <v>=</v>
      </c>
      <c r="Z45" t="str">
        <v>,</v>
      </c>
      <c r="BE45" t="str">
        <v>q</v>
      </c>
      <c r="BH45" t="str">
        <v>s</v>
      </c>
      <c r="BK45" t="str">
        <v>d</v>
      </c>
      <c r="BN45" t="str">
        <v>f</v>
      </c>
      <c r="BQ45" t="str">
        <v>g</v>
      </c>
      <c r="BT45" t="str">
        <v>h</v>
      </c>
      <c r="BW45" t="str">
        <v>j</v>
      </c>
      <c r="BZ45" t="str">
        <v>k</v>
      </c>
      <c r="CC45" t="str">
        <v>l</v>
      </c>
      <c r="CF45" t="str">
        <v>m</v>
      </c>
      <c r="CI45" t="str">
        <v>ù</v>
      </c>
      <c r="CL45" t="str">
        <v>*</v>
      </c>
    </row>
    <row r="46" ht="44.25" customHeight="1">
      <c r="C46" t="str">
        <v>=</v>
      </c>
      <c r="E46" t="str">
        <v>|</v>
      </c>
      <c r="F46" t="str">
        <v>=</v>
      </c>
      <c r="G46" t="str">
        <v>|</v>
      </c>
      <c r="H46" t="str">
        <v>_</v>
      </c>
      <c r="I46" t="str">
        <v>=</v>
      </c>
      <c r="J46" t="str">
        <v>_</v>
      </c>
      <c r="L46" t="str">
        <v>=</v>
      </c>
      <c r="P46" t="str">
        <v>=</v>
      </c>
      <c r="R46" t="str">
        <v>|</v>
      </c>
      <c r="S46" t="str">
        <v>=</v>
      </c>
      <c r="T46" t="str">
        <v>|</v>
      </c>
      <c r="U46" t="str">
        <v>_</v>
      </c>
      <c r="V46" t="str">
        <v>=</v>
      </c>
      <c r="W46" t="str">
        <v>_</v>
      </c>
      <c r="Y46" t="str">
        <v>=</v>
      </c>
      <c r="AD46" t="str">
        <v>Windings 2</v>
      </c>
      <c r="AE46" t="str">
        <v>Ë</v>
      </c>
      <c r="AF46">
        <v>0</v>
      </c>
      <c r="AG46" t="str">
        <v>Ì</v>
      </c>
      <c r="AH46">
        <v>0</v>
      </c>
      <c r="AI46" t="str">
        <v>Í</v>
      </c>
      <c r="AJ46">
        <v>0</v>
      </c>
      <c r="AK46" t="str">
        <v>Î</v>
      </c>
      <c r="AL46">
        <v>0</v>
      </c>
      <c r="AM46" t="str">
        <v>Ï</v>
      </c>
      <c r="AN46">
        <v>0</v>
      </c>
      <c r="AO46" t="str">
        <v>Ñ</v>
      </c>
      <c r="AP46">
        <v>0</v>
      </c>
      <c r="AQ46" t="str">
        <v>Ô</v>
      </c>
      <c r="AR46">
        <v>0</v>
      </c>
      <c r="AS46" t="str">
        <v>Ö</v>
      </c>
      <c r="AT46">
        <v>0</v>
      </c>
      <c r="AU46" t="str">
        <v>×</v>
      </c>
      <c r="AV46">
        <v>0</v>
      </c>
      <c r="AW46" t="str">
        <v>Ø</v>
      </c>
      <c r="AX46">
        <v>0</v>
      </c>
      <c r="AY46" t="str">
        <v>Ù</v>
      </c>
      <c r="AZ46">
        <v>0</v>
      </c>
      <c r="BA46" t="str">
        <v>Û</v>
      </c>
    </row>
    <row r="47" ht="30" customHeight="1">
      <c r="BD47" t="str">
        <v>Webdings</v>
      </c>
      <c r="BE47" t="str">
        <v>Q</v>
      </c>
      <c r="BH47" t="str">
        <v>S</v>
      </c>
      <c r="BK47" t="str">
        <v>D</v>
      </c>
      <c r="BN47" t="str">
        <v>F</v>
      </c>
      <c r="BQ47" t="str">
        <v>G</v>
      </c>
      <c r="BT47" t="str">
        <v>H</v>
      </c>
      <c r="BW47" t="str">
        <v>J</v>
      </c>
      <c r="BZ47" t="str">
        <v>K</v>
      </c>
      <c r="CC47" t="str">
        <v>L</v>
      </c>
      <c r="CF47" t="str">
        <v>M</v>
      </c>
      <c r="CI47" t="str">
        <v>%</v>
      </c>
      <c r="CL47" t="str">
        <v>µ</v>
      </c>
    </row>
    <row r="48" ht="30" customHeight="1">
      <c r="AD48" t="str">
        <v>Windgings 3</v>
      </c>
      <c r="AE48" t="str">
        <v>Ë</v>
      </c>
      <c r="AF48">
        <v>0</v>
      </c>
      <c r="AG48" t="str">
        <v>Ì</v>
      </c>
      <c r="AH48">
        <v>0</v>
      </c>
      <c r="AI48" t="str">
        <v>Í</v>
      </c>
      <c r="AJ48">
        <v>0</v>
      </c>
      <c r="AK48" t="str">
        <v>Î</v>
      </c>
      <c r="AL48">
        <v>0</v>
      </c>
      <c r="AM48" t="str">
        <v>Ï</v>
      </c>
      <c r="AN48">
        <v>0</v>
      </c>
      <c r="AO48" t="str">
        <v>Ñ</v>
      </c>
      <c r="AP48">
        <v>0</v>
      </c>
      <c r="AQ48" t="str">
        <v>Ô</v>
      </c>
      <c r="AR48">
        <v>0</v>
      </c>
      <c r="AS48" t="str">
        <v>Ö</v>
      </c>
      <c r="AT48">
        <v>0</v>
      </c>
      <c r="AU48" t="str">
        <v>×</v>
      </c>
      <c r="AV48">
        <v>0</v>
      </c>
      <c r="AW48" t="str">
        <v>Ø</v>
      </c>
      <c r="AX48">
        <v>0</v>
      </c>
      <c r="AY48" t="str">
        <v>Ù</v>
      </c>
      <c r="AZ48">
        <v>0</v>
      </c>
      <c r="BA48" t="str">
        <v>Û</v>
      </c>
      <c r="BE48" t="str">
        <v>q</v>
      </c>
      <c r="BH48" t="str">
        <v>s</v>
      </c>
      <c r="BK48" t="str">
        <v>d</v>
      </c>
      <c r="BN48" t="str">
        <v>f</v>
      </c>
      <c r="BQ48" t="str">
        <v>g</v>
      </c>
      <c r="BT48" t="str">
        <v>h</v>
      </c>
      <c r="BW48" t="str">
        <v>j</v>
      </c>
      <c r="BZ48" t="str">
        <v>k</v>
      </c>
      <c r="CC48" t="str">
        <v>l</v>
      </c>
      <c r="CF48" t="str">
        <v>m</v>
      </c>
      <c r="CI48" t="str">
        <v>ù</v>
      </c>
      <c r="CL48" t="str">
        <v>*</v>
      </c>
    </row>
    <row r="49" ht="30" customHeight="1"/>
    <row r="50" ht="30" customHeight="1">
      <c r="B50" t="str">
        <v>Saisir lettre ou nombre</v>
      </c>
      <c r="D50" t="str">
        <v>Correspondance</v>
      </c>
      <c r="E50" t="str">
        <v>Police Wending 3</v>
      </c>
      <c r="O50" t="str">
        <v>Saisir lettre ou nombre</v>
      </c>
      <c r="Q50" t="str">
        <v>Correspondance</v>
      </c>
      <c r="R50" t="str">
        <v>Police Webdings</v>
      </c>
      <c r="AD50" t="str">
        <v>ABSENT DU CLAVIER</v>
      </c>
      <c r="BD50" t="str">
        <v>Windgings</v>
      </c>
      <c r="BE50" t="str">
        <v>Q</v>
      </c>
      <c r="BH50" t="str">
        <v>S</v>
      </c>
      <c r="BK50" t="str">
        <v>D</v>
      </c>
      <c r="BN50" t="str">
        <v>F</v>
      </c>
      <c r="BQ50" t="str">
        <v>G</v>
      </c>
      <c r="BT50" t="str">
        <v>H</v>
      </c>
      <c r="BW50" t="str">
        <v>J</v>
      </c>
      <c r="BZ50" t="str">
        <v>K</v>
      </c>
      <c r="CC50" t="str">
        <v>L</v>
      </c>
      <c r="CF50" t="str">
        <v>M</v>
      </c>
      <c r="CI50" t="str">
        <v>%</v>
      </c>
      <c r="CL50" t="str">
        <v>µ</v>
      </c>
    </row>
    <row r="51" ht="46.5" customHeight="1">
      <c r="B51" t="str">
        <v>Aa</v>
      </c>
      <c r="C51" t="str">
        <v>=</v>
      </c>
      <c r="D51" t="str">
        <f>B51</f>
        <v>Aa</v>
      </c>
      <c r="E51" t="str">
        <v>Copiez / collez le symbole sur votre document ou faites un imprim'écran</v>
      </c>
      <c r="O51" t="str">
        <v>Aa</v>
      </c>
      <c r="P51" t="str">
        <v>=</v>
      </c>
      <c r="Q51" t="str">
        <f>O51</f>
        <v>Aa</v>
      </c>
      <c r="R51" t="str">
        <v>Copiez / collez le symbole sur votre document ou faites un imprim'écran</v>
      </c>
      <c r="AD51" t="str">
        <v>Raccourcis</v>
      </c>
      <c r="AE51" t="str">
        <v>Alt + 0220</v>
      </c>
      <c r="AG51" t="str">
        <v>Alt + 0223</v>
      </c>
      <c r="AI51" t="str">
        <v>Alt + 0230</v>
      </c>
      <c r="AK51" t="str">
        <v>Alt + 0237</v>
      </c>
      <c r="AM51" t="str">
        <v>Alt + 0247</v>
      </c>
      <c r="AO51" t="str">
        <v>Alt + 0140</v>
      </c>
      <c r="AQ51" t="str">
        <v>Alt + 0156</v>
      </c>
      <c r="AS51" t="str">
        <v>Alt + 11</v>
      </c>
      <c r="AU51" t="str">
        <v>Alt + 12</v>
      </c>
      <c r="AW51" t="str">
        <v>Alt + 13</v>
      </c>
      <c r="AY51" t="str">
        <v>Alt + 14</v>
      </c>
      <c r="BA51" t="str">
        <v>Alt + 6</v>
      </c>
      <c r="BE51" t="str">
        <v>q</v>
      </c>
      <c r="BH51" t="str">
        <v>s</v>
      </c>
      <c r="BK51" t="str">
        <v>d</v>
      </c>
      <c r="BN51" t="str">
        <v>f</v>
      </c>
      <c r="BQ51" t="str">
        <v>g</v>
      </c>
      <c r="BT51" t="str">
        <v>h</v>
      </c>
      <c r="BW51" t="str">
        <v>j</v>
      </c>
      <c r="BZ51" t="str">
        <v>k</v>
      </c>
      <c r="CC51" t="str">
        <v>l</v>
      </c>
      <c r="CF51" t="str">
        <v>m</v>
      </c>
      <c r="CI51" t="str">
        <v>ù</v>
      </c>
      <c r="CL51" t="str">
        <v>*</v>
      </c>
    </row>
    <row r="52" ht="30" customHeight="1"/>
    <row r="53" ht="30" customHeight="1">
      <c r="B53" t="str">
        <v>Majuscules</v>
      </c>
      <c r="C53" t="str">
        <v>correspondance</v>
      </c>
      <c r="E53" t="str">
        <v>Minuscules</v>
      </c>
      <c r="F53" t="str">
        <v>correspondance</v>
      </c>
      <c r="H53" t="str">
        <v>Chiffres</v>
      </c>
      <c r="I53" t="str">
        <v>correspondance</v>
      </c>
      <c r="K53" t="str">
        <v>nombres</v>
      </c>
      <c r="L53" t="str">
        <v>correspondance</v>
      </c>
      <c r="O53" t="str">
        <v>Majuscules</v>
      </c>
      <c r="P53" t="str">
        <v>correspondance</v>
      </c>
      <c r="R53" t="str">
        <v>Minuscules</v>
      </c>
      <c r="S53" t="str">
        <v>correspondance</v>
      </c>
      <c r="U53" t="str">
        <v>Chiffres</v>
      </c>
      <c r="V53" t="str">
        <v>correspondance</v>
      </c>
      <c r="X53" t="str">
        <v>nombres</v>
      </c>
      <c r="Y53" t="str">
        <v>correspondance</v>
      </c>
      <c r="AD53" t="str">
        <v>Arial</v>
      </c>
      <c r="AE53" t="str">
        <v>Ü</v>
      </c>
      <c r="AG53" t="str">
        <v>ß</v>
      </c>
      <c r="AI53" t="str">
        <v>æ</v>
      </c>
      <c r="AK53" t="str">
        <v>í</v>
      </c>
      <c r="AM53" t="str">
        <v>÷</v>
      </c>
      <c r="AO53" t="str">
        <v>Œ</v>
      </c>
      <c r="AQ53" t="str">
        <v>œ</v>
      </c>
      <c r="AS53" t="str">
        <v>♂</v>
      </c>
      <c r="AU53" t="str">
        <v>♀</v>
      </c>
      <c r="AW53" t="str">
        <v>♪</v>
      </c>
      <c r="AY53" t="str">
        <v>♫</v>
      </c>
      <c r="BA53" t="str">
        <v>♠</v>
      </c>
      <c r="BD53" t="str">
        <v>Windgings 2</v>
      </c>
      <c r="BE53" t="str">
        <v>Q</v>
      </c>
      <c r="BH53" t="str">
        <v>S</v>
      </c>
      <c r="BK53" t="str">
        <v>D</v>
      </c>
      <c r="BN53" t="str">
        <v>F</v>
      </c>
      <c r="BQ53" t="str">
        <v>G</v>
      </c>
      <c r="BT53" t="str">
        <v>H</v>
      </c>
      <c r="BW53" t="str">
        <v>J</v>
      </c>
      <c r="BZ53" t="str">
        <v>K</v>
      </c>
      <c r="CC53" t="str">
        <v>L</v>
      </c>
      <c r="CF53" t="str">
        <v>M</v>
      </c>
      <c r="CI53" t="str">
        <v>%</v>
      </c>
      <c r="CL53" t="str">
        <v>µ</v>
      </c>
    </row>
    <row r="54" ht="44.25" customHeight="1">
      <c r="B54" t="str">
        <v>A</v>
      </c>
      <c r="C54" t="str">
        <v>=</v>
      </c>
      <c r="D54" t="str">
        <v>A</v>
      </c>
      <c r="E54" t="str">
        <v>a</v>
      </c>
      <c r="F54" t="str">
        <v>=</v>
      </c>
      <c r="G54" t="str">
        <v>a</v>
      </c>
      <c r="H54">
        <v>1</v>
      </c>
      <c r="I54" t="str">
        <v>=</v>
      </c>
      <c r="J54">
        <v>1</v>
      </c>
      <c r="K54">
        <v>27</v>
      </c>
      <c r="L54" t="str">
        <v>=</v>
      </c>
      <c r="M54">
        <v>27</v>
      </c>
      <c r="O54" t="str">
        <v>A</v>
      </c>
      <c r="P54" t="str">
        <v>=</v>
      </c>
      <c r="Q54" t="str">
        <v>A</v>
      </c>
      <c r="R54" t="str">
        <v>a</v>
      </c>
      <c r="S54" t="str">
        <v>=</v>
      </c>
      <c r="T54" t="str">
        <v>a</v>
      </c>
      <c r="U54">
        <v>1</v>
      </c>
      <c r="V54" t="str">
        <v>=</v>
      </c>
      <c r="W54">
        <v>1</v>
      </c>
      <c r="X54">
        <v>27</v>
      </c>
      <c r="Y54" t="str">
        <v>=</v>
      </c>
      <c r="Z54">
        <v>27</v>
      </c>
      <c r="BE54" t="str">
        <v>q</v>
      </c>
      <c r="BH54" t="str">
        <v>s</v>
      </c>
      <c r="BK54" t="str">
        <v>d</v>
      </c>
      <c r="BN54" t="str">
        <v>f</v>
      </c>
      <c r="BQ54" t="str">
        <v>g</v>
      </c>
      <c r="BT54" t="str">
        <v>h</v>
      </c>
      <c r="BW54" t="str">
        <v>j</v>
      </c>
      <c r="BZ54" t="str">
        <v>k</v>
      </c>
      <c r="CC54" t="str">
        <v>l</v>
      </c>
      <c r="CF54" t="str">
        <v>m</v>
      </c>
      <c r="CI54" t="str">
        <v>ù</v>
      </c>
      <c r="CL54" t="str">
        <v>*</v>
      </c>
    </row>
    <row r="55" ht="44.25" customHeight="1">
      <c r="B55" t="str">
        <v>B</v>
      </c>
      <c r="C55" t="str">
        <v>=</v>
      </c>
      <c r="D55" t="str">
        <v>B</v>
      </c>
      <c r="E55" t="str">
        <v>b</v>
      </c>
      <c r="F55" t="str">
        <v>=</v>
      </c>
      <c r="G55" t="str">
        <v>b</v>
      </c>
      <c r="H55">
        <v>2</v>
      </c>
      <c r="I55" t="str">
        <v>=</v>
      </c>
      <c r="J55">
        <v>2</v>
      </c>
      <c r="K55">
        <v>28</v>
      </c>
      <c r="L55" t="str">
        <v>=</v>
      </c>
      <c r="M55">
        <v>28</v>
      </c>
      <c r="O55" t="str">
        <v>B</v>
      </c>
      <c r="P55" t="str">
        <v>=</v>
      </c>
      <c r="Q55" t="str">
        <v>B</v>
      </c>
      <c r="R55" t="str">
        <v>b</v>
      </c>
      <c r="S55" t="str">
        <v>=</v>
      </c>
      <c r="T55" t="str">
        <v>b</v>
      </c>
      <c r="U55">
        <v>2</v>
      </c>
      <c r="V55" t="str">
        <v>=</v>
      </c>
      <c r="W55">
        <v>2</v>
      </c>
      <c r="X55">
        <v>28</v>
      </c>
      <c r="Y55" t="str">
        <v>=</v>
      </c>
      <c r="Z55">
        <v>28</v>
      </c>
      <c r="AD55" t="str">
        <v>Webdings</v>
      </c>
      <c r="AE55" t="str">
        <v>Ü</v>
      </c>
      <c r="AF55">
        <v>0</v>
      </c>
      <c r="AG55" t="str">
        <v>ß</v>
      </c>
      <c r="AH55">
        <v>0</v>
      </c>
      <c r="AI55" t="str">
        <v>æ</v>
      </c>
      <c r="AJ55">
        <v>0</v>
      </c>
      <c r="AK55" t="str">
        <v>í</v>
      </c>
      <c r="AL55">
        <v>0</v>
      </c>
      <c r="AM55" t="str">
        <v>÷</v>
      </c>
      <c r="AN55">
        <v>0</v>
      </c>
      <c r="AO55" t="str">
        <v>Œ</v>
      </c>
      <c r="AP55">
        <v>0</v>
      </c>
      <c r="AQ55" t="str">
        <v>œ</v>
      </c>
      <c r="AR55">
        <v>0</v>
      </c>
      <c r="AS55" t="str">
        <v>♂</v>
      </c>
      <c r="AT55">
        <v>0</v>
      </c>
      <c r="AU55" t="str">
        <v>♀</v>
      </c>
      <c r="AV55">
        <v>0</v>
      </c>
      <c r="AW55" t="str">
        <v>♪</v>
      </c>
      <c r="AX55">
        <v>0</v>
      </c>
      <c r="AY55" t="str">
        <v>♫</v>
      </c>
      <c r="AZ55">
        <v>0</v>
      </c>
      <c r="BA55" t="str">
        <v>♠</v>
      </c>
    </row>
    <row r="56" ht="44.25" customHeight="1">
      <c r="B56" t="str">
        <v>C</v>
      </c>
      <c r="C56" t="str">
        <v>=</v>
      </c>
      <c r="D56" t="str">
        <v>C</v>
      </c>
      <c r="E56" t="str">
        <v>c</v>
      </c>
      <c r="F56" t="str">
        <v>=</v>
      </c>
      <c r="G56" t="str">
        <v>c</v>
      </c>
      <c r="H56">
        <v>3</v>
      </c>
      <c r="I56" t="str">
        <v>=</v>
      </c>
      <c r="J56">
        <v>3</v>
      </c>
      <c r="K56">
        <v>29</v>
      </c>
      <c r="L56" t="str">
        <v>=</v>
      </c>
      <c r="M56">
        <v>29</v>
      </c>
      <c r="O56" t="str">
        <v>C</v>
      </c>
      <c r="P56" t="str">
        <v>=</v>
      </c>
      <c r="Q56" t="str">
        <v>C</v>
      </c>
      <c r="R56" t="str">
        <v>c</v>
      </c>
      <c r="S56" t="str">
        <v>=</v>
      </c>
      <c r="T56" t="str">
        <v>c</v>
      </c>
      <c r="U56">
        <v>3</v>
      </c>
      <c r="V56" t="str">
        <v>=</v>
      </c>
      <c r="W56">
        <v>3</v>
      </c>
      <c r="X56">
        <v>29</v>
      </c>
      <c r="Y56" t="str">
        <v>=</v>
      </c>
      <c r="Z56">
        <v>29</v>
      </c>
      <c r="BD56" t="str">
        <v>Windgings 3</v>
      </c>
      <c r="BE56" t="str">
        <v>Q</v>
      </c>
      <c r="BH56" t="str">
        <v>S</v>
      </c>
      <c r="BK56" t="str">
        <v>D</v>
      </c>
      <c r="BN56" t="str">
        <v>F</v>
      </c>
      <c r="BQ56" t="str">
        <v>G</v>
      </c>
      <c r="BT56" t="str">
        <v>H</v>
      </c>
      <c r="BW56" t="str">
        <v>J</v>
      </c>
      <c r="BZ56" t="str">
        <v>K</v>
      </c>
      <c r="CC56" t="str">
        <v>L</v>
      </c>
      <c r="CF56" t="str">
        <v>M</v>
      </c>
      <c r="CI56" t="str">
        <v>%</v>
      </c>
      <c r="CL56" t="str">
        <v>µ</v>
      </c>
    </row>
    <row r="57" ht="44.25" customHeight="1">
      <c r="B57" t="str">
        <v>D</v>
      </c>
      <c r="C57" t="str">
        <v>=</v>
      </c>
      <c r="D57" t="str">
        <v>D</v>
      </c>
      <c r="E57" t="str">
        <v>d</v>
      </c>
      <c r="F57" t="str">
        <v>=</v>
      </c>
      <c r="G57" t="str">
        <v>d</v>
      </c>
      <c r="H57">
        <v>4</v>
      </c>
      <c r="I57" t="str">
        <v>=</v>
      </c>
      <c r="J57">
        <v>4</v>
      </c>
      <c r="K57">
        <v>30</v>
      </c>
      <c r="L57" t="str">
        <v>=</v>
      </c>
      <c r="M57">
        <v>30</v>
      </c>
      <c r="O57" t="str">
        <v>D</v>
      </c>
      <c r="P57" t="str">
        <v>=</v>
      </c>
      <c r="Q57" t="str">
        <v>D</v>
      </c>
      <c r="R57" t="str">
        <v>d</v>
      </c>
      <c r="S57" t="str">
        <v>=</v>
      </c>
      <c r="T57" t="str">
        <v>d</v>
      </c>
      <c r="U57">
        <v>4</v>
      </c>
      <c r="V57" t="str">
        <v>=</v>
      </c>
      <c r="W57">
        <v>4</v>
      </c>
      <c r="X57">
        <v>30</v>
      </c>
      <c r="Y57" t="str">
        <v>=</v>
      </c>
      <c r="Z57">
        <v>30</v>
      </c>
      <c r="AD57" t="str">
        <v>Windgins</v>
      </c>
      <c r="AE57" t="str">
        <v>Ü</v>
      </c>
      <c r="AF57">
        <v>0</v>
      </c>
      <c r="AG57" t="str">
        <v>ß</v>
      </c>
      <c r="AH57">
        <v>0</v>
      </c>
      <c r="AI57" t="str">
        <v>æ</v>
      </c>
      <c r="AJ57">
        <v>0</v>
      </c>
      <c r="AK57" t="str">
        <v>í</v>
      </c>
      <c r="AL57">
        <v>0</v>
      </c>
      <c r="AM57" t="str">
        <v>÷</v>
      </c>
      <c r="AN57">
        <v>0</v>
      </c>
      <c r="AO57" t="str">
        <v>Œ</v>
      </c>
      <c r="AP57">
        <v>0</v>
      </c>
      <c r="AQ57" t="str">
        <v>œ</v>
      </c>
      <c r="AR57">
        <v>0</v>
      </c>
      <c r="AS57" t="str">
        <v>♂</v>
      </c>
      <c r="AT57">
        <v>0</v>
      </c>
      <c r="AU57" t="str">
        <v>♀</v>
      </c>
      <c r="AV57">
        <v>0</v>
      </c>
      <c r="AW57" t="str">
        <v>♪</v>
      </c>
      <c r="AX57">
        <v>0</v>
      </c>
      <c r="AY57" t="str">
        <v>♫</v>
      </c>
      <c r="AZ57">
        <v>0</v>
      </c>
      <c r="BA57" t="str">
        <v>♠</v>
      </c>
      <c r="BE57" t="str">
        <v>q</v>
      </c>
      <c r="BH57" t="str">
        <v>s</v>
      </c>
      <c r="BK57" t="str">
        <v>d</v>
      </c>
      <c r="BN57" t="str">
        <v>f</v>
      </c>
      <c r="BQ57" t="str">
        <v>g</v>
      </c>
      <c r="BT57" t="str">
        <v>h</v>
      </c>
      <c r="BW57" t="str">
        <v>j</v>
      </c>
      <c r="BZ57" t="str">
        <v>k</v>
      </c>
      <c r="CC57" t="str">
        <v>l</v>
      </c>
      <c r="CF57" t="str">
        <v>m</v>
      </c>
      <c r="CI57" t="str">
        <v>ù</v>
      </c>
      <c r="CL57" t="str">
        <v>*</v>
      </c>
    </row>
    <row r="58" ht="44.25" customHeight="1">
      <c r="B58" t="str">
        <v>E</v>
      </c>
      <c r="C58" t="str">
        <v>=</v>
      </c>
      <c r="D58" t="str">
        <v>E</v>
      </c>
      <c r="E58" t="str">
        <v>e</v>
      </c>
      <c r="F58" t="str">
        <v>=</v>
      </c>
      <c r="G58" t="str">
        <v>e</v>
      </c>
      <c r="H58">
        <v>5</v>
      </c>
      <c r="I58" t="str">
        <v>=</v>
      </c>
      <c r="J58">
        <v>5</v>
      </c>
      <c r="K58">
        <v>31</v>
      </c>
      <c r="L58" t="str">
        <v>=</v>
      </c>
      <c r="M58">
        <v>31</v>
      </c>
      <c r="O58" t="str">
        <v>E</v>
      </c>
      <c r="P58" t="str">
        <v>=</v>
      </c>
      <c r="Q58" t="str">
        <v>E</v>
      </c>
      <c r="R58" t="str">
        <v>e</v>
      </c>
      <c r="S58" t="str">
        <v>=</v>
      </c>
      <c r="T58" t="str">
        <v>e</v>
      </c>
      <c r="U58">
        <v>5</v>
      </c>
      <c r="V58" t="str">
        <v>=</v>
      </c>
      <c r="W58">
        <v>5</v>
      </c>
      <c r="X58">
        <v>31</v>
      </c>
      <c r="Y58" t="str">
        <v>=</v>
      </c>
      <c r="Z58">
        <v>31</v>
      </c>
    </row>
    <row r="59" ht="44.25" customHeight="1">
      <c r="B59" t="str">
        <v>F</v>
      </c>
      <c r="C59" t="str">
        <v>=</v>
      </c>
      <c r="D59" t="str">
        <v>F</v>
      </c>
      <c r="E59" t="str">
        <v>f</v>
      </c>
      <c r="F59" t="str">
        <v>=</v>
      </c>
      <c r="G59" t="str">
        <v>f</v>
      </c>
      <c r="H59">
        <v>6</v>
      </c>
      <c r="I59" t="str">
        <v>=</v>
      </c>
      <c r="J59">
        <v>6</v>
      </c>
      <c r="K59">
        <v>32</v>
      </c>
      <c r="L59" t="str">
        <v>=</v>
      </c>
      <c r="M59">
        <v>32</v>
      </c>
      <c r="O59" t="str">
        <v>F</v>
      </c>
      <c r="P59" t="str">
        <v>=</v>
      </c>
      <c r="Q59" t="str">
        <v>F</v>
      </c>
      <c r="R59" t="str">
        <v>f</v>
      </c>
      <c r="S59" t="str">
        <v>=</v>
      </c>
      <c r="T59" t="str">
        <v>f</v>
      </c>
      <c r="U59">
        <v>6</v>
      </c>
      <c r="V59" t="str">
        <v>=</v>
      </c>
      <c r="W59">
        <v>6</v>
      </c>
      <c r="X59">
        <v>32</v>
      </c>
      <c r="Y59" t="str">
        <v>=</v>
      </c>
      <c r="Z59">
        <v>32</v>
      </c>
      <c r="AD59" t="str">
        <v>Windings 2</v>
      </c>
      <c r="AE59" t="str">
        <v>Ü</v>
      </c>
      <c r="AF59">
        <v>0</v>
      </c>
      <c r="AG59" t="str">
        <v>ß</v>
      </c>
      <c r="AH59">
        <v>0</v>
      </c>
      <c r="AI59" t="str">
        <v>æ</v>
      </c>
      <c r="AJ59">
        <v>0</v>
      </c>
      <c r="AK59" t="str">
        <v>í</v>
      </c>
      <c r="AL59">
        <v>0</v>
      </c>
      <c r="AM59" t="str">
        <v>÷</v>
      </c>
      <c r="AN59">
        <v>0</v>
      </c>
      <c r="AO59" t="str">
        <v>Œ</v>
      </c>
      <c r="AP59">
        <v>0</v>
      </c>
      <c r="AQ59" t="str">
        <v>œ</v>
      </c>
      <c r="AR59">
        <v>0</v>
      </c>
      <c r="AS59" t="str">
        <v>♂</v>
      </c>
      <c r="AT59">
        <v>0</v>
      </c>
      <c r="AU59" t="str">
        <v>♀</v>
      </c>
      <c r="AV59">
        <v>0</v>
      </c>
      <c r="AW59" t="str">
        <v>♪</v>
      </c>
      <c r="AX59">
        <v>0</v>
      </c>
      <c r="AY59" t="str">
        <v>♫</v>
      </c>
      <c r="AZ59">
        <v>0</v>
      </c>
      <c r="BA59" t="str">
        <v>♠</v>
      </c>
      <c r="BE59" t="str">
        <v xml:space="preserve">QUATRIÈME RANGÉE </v>
      </c>
    </row>
    <row r="60" ht="44.25" customHeight="1">
      <c r="B60" t="str">
        <v>G</v>
      </c>
      <c r="C60" t="str">
        <v>=</v>
      </c>
      <c r="D60" t="str">
        <v>G</v>
      </c>
      <c r="E60" t="str">
        <v>g</v>
      </c>
      <c r="F60" t="str">
        <v>=</v>
      </c>
      <c r="G60" t="str">
        <v>g</v>
      </c>
      <c r="H60">
        <v>7</v>
      </c>
      <c r="I60" t="str">
        <v>=</v>
      </c>
      <c r="J60">
        <v>7</v>
      </c>
      <c r="K60">
        <v>33</v>
      </c>
      <c r="L60" t="str">
        <v>=</v>
      </c>
      <c r="M60">
        <v>33</v>
      </c>
      <c r="O60" t="str">
        <v>G</v>
      </c>
      <c r="P60" t="str">
        <v>=</v>
      </c>
      <c r="Q60" t="str">
        <v>G</v>
      </c>
      <c r="R60" t="str">
        <v>g</v>
      </c>
      <c r="S60" t="str">
        <v>=</v>
      </c>
      <c r="T60" t="str">
        <v>g</v>
      </c>
      <c r="U60">
        <v>7</v>
      </c>
      <c r="V60" t="str">
        <v>=</v>
      </c>
      <c r="W60">
        <v>7</v>
      </c>
      <c r="X60">
        <v>33</v>
      </c>
      <c r="Y60" t="str">
        <v>=</v>
      </c>
      <c r="Z60">
        <v>33</v>
      </c>
      <c r="BD60" t="str">
        <v>Arial Narrow</v>
      </c>
      <c r="BE60" t="str">
        <v>&lt;</v>
      </c>
      <c r="BH60" t="str">
        <v>W</v>
      </c>
      <c r="BK60" t="str">
        <v>X</v>
      </c>
      <c r="BN60" t="str">
        <v>C</v>
      </c>
      <c r="BQ60" t="str">
        <v>V</v>
      </c>
      <c r="BT60" t="str">
        <v>B</v>
      </c>
      <c r="BW60" t="str">
        <v>N</v>
      </c>
      <c r="BZ60" t="str">
        <v>?</v>
      </c>
      <c r="CC60" t="str">
        <v>.</v>
      </c>
      <c r="CF60" t="str">
        <v>/</v>
      </c>
      <c r="CI60" t="str">
        <v>§</v>
      </c>
    </row>
    <row r="61" ht="44.25" customHeight="1">
      <c r="B61" t="str">
        <v>H</v>
      </c>
      <c r="C61" t="str">
        <v>=</v>
      </c>
      <c r="D61" t="str">
        <v>H</v>
      </c>
      <c r="E61" t="str">
        <v>h</v>
      </c>
      <c r="F61" t="str">
        <v>=</v>
      </c>
      <c r="G61" t="str">
        <v>h</v>
      </c>
      <c r="H61">
        <v>8</v>
      </c>
      <c r="I61" t="str">
        <v>=</v>
      </c>
      <c r="J61">
        <v>8</v>
      </c>
      <c r="K61">
        <v>34</v>
      </c>
      <c r="L61" t="str">
        <v>=</v>
      </c>
      <c r="M61">
        <v>34</v>
      </c>
      <c r="O61" t="str">
        <v>H</v>
      </c>
      <c r="P61" t="str">
        <v>=</v>
      </c>
      <c r="Q61" t="str">
        <v>H</v>
      </c>
      <c r="R61" t="str">
        <v>h</v>
      </c>
      <c r="S61" t="str">
        <v>=</v>
      </c>
      <c r="T61" t="str">
        <v>h</v>
      </c>
      <c r="U61">
        <v>8</v>
      </c>
      <c r="V61" t="str">
        <v>=</v>
      </c>
      <c r="W61">
        <v>8</v>
      </c>
      <c r="X61">
        <v>34</v>
      </c>
      <c r="Y61" t="str">
        <v>=</v>
      </c>
      <c r="Z61">
        <v>34</v>
      </c>
      <c r="AD61" t="str">
        <v>Windgings 3</v>
      </c>
      <c r="AE61" t="str">
        <v>Ü</v>
      </c>
      <c r="AF61">
        <v>0</v>
      </c>
      <c r="AG61" t="str">
        <v>ß</v>
      </c>
      <c r="AH61">
        <v>0</v>
      </c>
      <c r="AI61" t="str">
        <v>æ</v>
      </c>
      <c r="AJ61">
        <v>0</v>
      </c>
      <c r="AK61" t="str">
        <v>í</v>
      </c>
      <c r="AL61">
        <v>0</v>
      </c>
      <c r="AM61" t="str">
        <v>÷</v>
      </c>
      <c r="AN61">
        <v>0</v>
      </c>
      <c r="AO61" t="str">
        <v>Œ</v>
      </c>
      <c r="AP61">
        <v>0</v>
      </c>
      <c r="AQ61" t="str">
        <v>œ</v>
      </c>
      <c r="AR61">
        <v>0</v>
      </c>
      <c r="AS61" t="str">
        <v>♂</v>
      </c>
      <c r="AT61">
        <v>0</v>
      </c>
      <c r="AU61" t="str">
        <v>♀</v>
      </c>
      <c r="AV61">
        <v>0</v>
      </c>
      <c r="AW61" t="str">
        <v>♪</v>
      </c>
      <c r="AX61">
        <v>0</v>
      </c>
      <c r="AY61" t="str">
        <v>♫</v>
      </c>
      <c r="AZ61">
        <v>0</v>
      </c>
      <c r="BA61" t="str">
        <v>♠</v>
      </c>
      <c r="BE61" t="str">
        <v>&lt;</v>
      </c>
      <c r="BH61" t="str">
        <v>w</v>
      </c>
      <c r="BK61" t="str">
        <v>x</v>
      </c>
      <c r="BN61" t="str">
        <v>c</v>
      </c>
      <c r="BQ61" t="str">
        <v>v</v>
      </c>
      <c r="BT61" t="str">
        <v>b</v>
      </c>
      <c r="BW61" t="str">
        <v>n</v>
      </c>
      <c r="BZ61" t="str">
        <v>,</v>
      </c>
      <c r="CC61" t="str">
        <v>;</v>
      </c>
      <c r="CF61" t="str">
        <v>:</v>
      </c>
      <c r="CI61" t="str">
        <v>!</v>
      </c>
    </row>
    <row r="62" ht="45" customHeight="1">
      <c r="B62" t="str">
        <v>I</v>
      </c>
      <c r="C62" t="str">
        <v>=</v>
      </c>
      <c r="D62" t="str">
        <v>I</v>
      </c>
      <c r="E62" t="str">
        <v>i</v>
      </c>
      <c r="F62" t="str">
        <v>=</v>
      </c>
      <c r="G62" t="str">
        <v>i</v>
      </c>
      <c r="H62">
        <v>9</v>
      </c>
      <c r="I62" t="str">
        <v>=</v>
      </c>
      <c r="J62">
        <v>9</v>
      </c>
      <c r="K62">
        <v>35</v>
      </c>
      <c r="L62" t="str">
        <v>=</v>
      </c>
      <c r="M62">
        <v>35</v>
      </c>
      <c r="O62" t="str">
        <v>I</v>
      </c>
      <c r="P62" t="str">
        <v>=</v>
      </c>
      <c r="Q62" t="str">
        <v>I</v>
      </c>
      <c r="R62" t="str">
        <v>i</v>
      </c>
      <c r="S62" t="str">
        <v>=</v>
      </c>
      <c r="T62" t="str">
        <v>i</v>
      </c>
      <c r="U62">
        <v>9</v>
      </c>
      <c r="V62" t="str">
        <v>=</v>
      </c>
      <c r="W62">
        <v>9</v>
      </c>
      <c r="X62">
        <v>35</v>
      </c>
      <c r="Y62" t="str">
        <v>=</v>
      </c>
      <c r="Z62">
        <v>35</v>
      </c>
    </row>
    <row r="63" ht="44.25" customHeight="1">
      <c r="B63" t="str">
        <v>J</v>
      </c>
      <c r="C63" t="str">
        <v>=</v>
      </c>
      <c r="D63" t="str">
        <v>J</v>
      </c>
      <c r="E63" t="str">
        <v>j</v>
      </c>
      <c r="F63" t="str">
        <v>=</v>
      </c>
      <c r="G63" t="str">
        <v>j</v>
      </c>
      <c r="H63">
        <v>10</v>
      </c>
      <c r="I63" t="str">
        <v>=</v>
      </c>
      <c r="J63">
        <v>10</v>
      </c>
      <c r="K63">
        <v>36</v>
      </c>
      <c r="L63" t="str">
        <v>=</v>
      </c>
      <c r="M63">
        <v>36</v>
      </c>
      <c r="O63" t="str">
        <v>J</v>
      </c>
      <c r="P63" t="str">
        <v>=</v>
      </c>
      <c r="Q63" t="str">
        <v>J</v>
      </c>
      <c r="R63" t="str">
        <v>j</v>
      </c>
      <c r="S63" t="str">
        <v>=</v>
      </c>
      <c r="T63" t="str">
        <v>j</v>
      </c>
      <c r="U63">
        <v>10</v>
      </c>
      <c r="V63" t="str">
        <v>=</v>
      </c>
      <c r="W63">
        <v>10</v>
      </c>
      <c r="X63">
        <v>36</v>
      </c>
      <c r="Y63" t="str">
        <v>=</v>
      </c>
      <c r="Z63">
        <v>36</v>
      </c>
      <c r="AE63" t="str">
        <v>Pour la couleur de numérotation cliquez sur Couleur de police et choisissez la couleur qui vous convient</v>
      </c>
      <c r="BD63" t="str">
        <v>Webdings</v>
      </c>
      <c r="BE63" t="str">
        <v>&lt;</v>
      </c>
      <c r="BH63" t="str">
        <v>W</v>
      </c>
      <c r="BK63" t="str">
        <v>X</v>
      </c>
      <c r="BN63" t="str">
        <v>C</v>
      </c>
      <c r="BQ63" t="str">
        <v>V</v>
      </c>
      <c r="BT63" t="str">
        <v>B</v>
      </c>
      <c r="BW63" t="str">
        <v>N</v>
      </c>
      <c r="BZ63" t="str">
        <v>?</v>
      </c>
      <c r="CC63" t="str">
        <v>.</v>
      </c>
      <c r="CF63" t="str">
        <v>/</v>
      </c>
      <c r="CI63" t="str">
        <v>§</v>
      </c>
    </row>
    <row r="64" ht="45" customHeight="1">
      <c r="B64" t="str">
        <v>K</v>
      </c>
      <c r="C64" t="str">
        <v>=</v>
      </c>
      <c r="D64" t="str">
        <v>K</v>
      </c>
      <c r="E64" t="str">
        <v>k</v>
      </c>
      <c r="F64" t="str">
        <v>=</v>
      </c>
      <c r="G64" t="str">
        <v>k</v>
      </c>
      <c r="H64">
        <v>11</v>
      </c>
      <c r="I64" t="str">
        <v>=</v>
      </c>
      <c r="J64">
        <v>11</v>
      </c>
      <c r="K64">
        <v>37</v>
      </c>
      <c r="L64" t="str">
        <v>=</v>
      </c>
      <c r="M64">
        <v>37</v>
      </c>
      <c r="O64" t="str">
        <v>K</v>
      </c>
      <c r="P64" t="str">
        <v>=</v>
      </c>
      <c r="Q64" t="str">
        <v>K</v>
      </c>
      <c r="R64" t="str">
        <v>k</v>
      </c>
      <c r="S64" t="str">
        <v>=</v>
      </c>
      <c r="T64" t="str">
        <v>k</v>
      </c>
      <c r="U64">
        <v>11</v>
      </c>
      <c r="V64" t="str">
        <v>=</v>
      </c>
      <c r="W64">
        <v>11</v>
      </c>
      <c r="X64">
        <v>37</v>
      </c>
      <c r="Y64" t="str">
        <v>=</v>
      </c>
      <c r="Z64">
        <v>37</v>
      </c>
      <c r="BE64" t="str">
        <v>&lt;</v>
      </c>
      <c r="BH64" t="str">
        <v>w</v>
      </c>
      <c r="BK64" t="str">
        <v>x</v>
      </c>
      <c r="BN64" t="str">
        <v>c</v>
      </c>
      <c r="BQ64" t="str">
        <v>v</v>
      </c>
      <c r="BT64" t="str">
        <v>b</v>
      </c>
      <c r="BW64" t="str">
        <v>n</v>
      </c>
      <c r="BZ64" t="str">
        <v>,</v>
      </c>
      <c r="CC64" t="str">
        <v>;</v>
      </c>
      <c r="CF64" t="str">
        <v>:</v>
      </c>
      <c r="CI64" t="str">
        <v>!</v>
      </c>
    </row>
    <row r="65" ht="44.25" customHeight="1">
      <c r="B65" t="str">
        <v>L</v>
      </c>
      <c r="C65" t="str">
        <v>=</v>
      </c>
      <c r="D65" t="str">
        <v>L</v>
      </c>
      <c r="E65" t="str">
        <v>l</v>
      </c>
      <c r="F65" t="str">
        <v>=</v>
      </c>
      <c r="G65" t="str">
        <v>l</v>
      </c>
      <c r="H65">
        <v>12</v>
      </c>
      <c r="I65" t="str">
        <v>=</v>
      </c>
      <c r="J65">
        <v>12</v>
      </c>
      <c r="K65">
        <v>38</v>
      </c>
      <c r="L65" t="str">
        <v>=</v>
      </c>
      <c r="M65">
        <v>38</v>
      </c>
      <c r="O65" t="str">
        <v>L</v>
      </c>
      <c r="P65" t="str">
        <v>=</v>
      </c>
      <c r="Q65" t="str">
        <v>L</v>
      </c>
      <c r="R65" t="str">
        <v>l</v>
      </c>
      <c r="S65" t="str">
        <v>=</v>
      </c>
      <c r="T65" t="str">
        <v>l</v>
      </c>
      <c r="U65">
        <v>12</v>
      </c>
      <c r="V65" t="str">
        <v>=</v>
      </c>
      <c r="W65">
        <v>12</v>
      </c>
      <c r="X65">
        <v>38</v>
      </c>
      <c r="Y65" t="str">
        <v>=</v>
      </c>
      <c r="Z65">
        <v>38</v>
      </c>
    </row>
    <row r="66" ht="44.25" customHeight="1">
      <c r="B66" t="str">
        <v>M</v>
      </c>
      <c r="C66" t="str">
        <v>=</v>
      </c>
      <c r="D66" t="str">
        <v>M</v>
      </c>
      <c r="E66" t="str">
        <v>m</v>
      </c>
      <c r="F66" t="str">
        <v>=</v>
      </c>
      <c r="G66" t="str">
        <v>m</v>
      </c>
      <c r="H66">
        <v>13</v>
      </c>
      <c r="I66" t="str">
        <v>=</v>
      </c>
      <c r="J66">
        <v>13</v>
      </c>
      <c r="K66">
        <v>39</v>
      </c>
      <c r="L66" t="str">
        <v>=</v>
      </c>
      <c r="M66">
        <v>39</v>
      </c>
      <c r="O66" t="str">
        <v>M</v>
      </c>
      <c r="P66" t="str">
        <v>=</v>
      </c>
      <c r="Q66" t="str">
        <v>M</v>
      </c>
      <c r="R66" t="str">
        <v>m</v>
      </c>
      <c r="S66" t="str">
        <v>=</v>
      </c>
      <c r="T66" t="str">
        <v>m</v>
      </c>
      <c r="U66">
        <v>13</v>
      </c>
      <c r="V66" t="str">
        <v>=</v>
      </c>
      <c r="W66">
        <v>13</v>
      </c>
      <c r="X66">
        <v>39</v>
      </c>
      <c r="Y66" t="str">
        <v>=</v>
      </c>
      <c r="Z66">
        <v>39</v>
      </c>
      <c r="AE66" t="str">
        <v xml:space="preserve">Polices de caractèes utilisées : ARIAL et CALIBRI en fonction de la largeur de colonne </v>
      </c>
      <c r="AS66" t="str">
        <v>ARIAL</v>
      </c>
      <c r="AU66" t="str">
        <v>CALIBRI</v>
      </c>
      <c r="BD66" t="str">
        <v>Windgings</v>
      </c>
      <c r="BE66" t="str">
        <v>&lt;</v>
      </c>
      <c r="BH66" t="str">
        <v>W</v>
      </c>
      <c r="BK66" t="str">
        <v>X</v>
      </c>
      <c r="BN66" t="str">
        <v>C</v>
      </c>
      <c r="BQ66" t="str">
        <v>V</v>
      </c>
      <c r="BT66" t="str">
        <v>B</v>
      </c>
      <c r="BW66" t="str">
        <v>N</v>
      </c>
      <c r="BZ66" t="str">
        <v>?</v>
      </c>
      <c r="CC66" t="str">
        <v>.</v>
      </c>
      <c r="CF66" t="str">
        <v>/</v>
      </c>
      <c r="CI66" t="str">
        <v>§</v>
      </c>
    </row>
    <row r="67" ht="44.25" customHeight="1">
      <c r="B67" t="str">
        <v>N</v>
      </c>
      <c r="C67" t="str">
        <v>=</v>
      </c>
      <c r="D67" t="str">
        <v>N</v>
      </c>
      <c r="E67" t="str">
        <v>n</v>
      </c>
      <c r="F67" t="str">
        <v>=</v>
      </c>
      <c r="G67" t="str">
        <v>n</v>
      </c>
      <c r="H67">
        <v>14</v>
      </c>
      <c r="I67" t="str">
        <v>=</v>
      </c>
      <c r="J67">
        <v>14</v>
      </c>
      <c r="K67">
        <v>40</v>
      </c>
      <c r="L67" t="str">
        <v>=</v>
      </c>
      <c r="M67">
        <v>40</v>
      </c>
      <c r="O67" t="str">
        <v>N</v>
      </c>
      <c r="P67" t="str">
        <v>=</v>
      </c>
      <c r="Q67" t="str">
        <v>N</v>
      </c>
      <c r="R67" t="str">
        <v>n</v>
      </c>
      <c r="S67" t="str">
        <v>=</v>
      </c>
      <c r="T67" t="str">
        <v>n</v>
      </c>
      <c r="U67">
        <v>14</v>
      </c>
      <c r="V67" t="str">
        <v>=</v>
      </c>
      <c r="W67">
        <v>14</v>
      </c>
      <c r="X67">
        <v>40</v>
      </c>
      <c r="Y67" t="str">
        <v>=</v>
      </c>
      <c r="Z67">
        <v>40</v>
      </c>
      <c r="AS67" t="str">
        <v>arial</v>
      </c>
      <c r="AU67" t="str">
        <v>calibri</v>
      </c>
      <c r="BE67" t="str">
        <v>&lt;</v>
      </c>
      <c r="BH67" t="str">
        <v>w</v>
      </c>
      <c r="BK67" t="str">
        <v>x</v>
      </c>
      <c r="BN67" t="str">
        <v>c</v>
      </c>
      <c r="BQ67" t="str">
        <v>v</v>
      </c>
      <c r="BT67" t="str">
        <v>b</v>
      </c>
      <c r="BW67" t="str">
        <v>n</v>
      </c>
      <c r="BZ67" t="str">
        <v>,</v>
      </c>
      <c r="CC67" t="str">
        <v>;</v>
      </c>
      <c r="CF67" t="str">
        <v>:</v>
      </c>
      <c r="CI67" t="str">
        <v>!</v>
      </c>
    </row>
    <row r="68" ht="44.25" customHeight="1">
      <c r="B68" t="str">
        <v>O</v>
      </c>
      <c r="C68" t="str">
        <v>=</v>
      </c>
      <c r="D68" t="str">
        <v>O</v>
      </c>
      <c r="E68" t="str">
        <v>o</v>
      </c>
      <c r="F68" t="str">
        <v>=</v>
      </c>
      <c r="G68" t="str">
        <v>o</v>
      </c>
      <c r="H68">
        <v>15</v>
      </c>
      <c r="I68" t="str">
        <v>=</v>
      </c>
      <c r="J68">
        <v>15</v>
      </c>
      <c r="K68">
        <v>41</v>
      </c>
      <c r="L68" t="str">
        <v>=</v>
      </c>
      <c r="M68">
        <v>41</v>
      </c>
      <c r="O68" t="str">
        <v>O</v>
      </c>
      <c r="P68" t="str">
        <v>=</v>
      </c>
      <c r="Q68" t="str">
        <v>O</v>
      </c>
      <c r="R68" t="str">
        <v>o</v>
      </c>
      <c r="S68" t="str">
        <v>=</v>
      </c>
      <c r="T68" t="str">
        <v>o</v>
      </c>
      <c r="U68">
        <v>15</v>
      </c>
      <c r="V68" t="str">
        <v>=</v>
      </c>
      <c r="W68">
        <v>15</v>
      </c>
      <c r="X68">
        <v>41</v>
      </c>
      <c r="Y68" t="str">
        <v>=</v>
      </c>
      <c r="Z68">
        <v>41</v>
      </c>
    </row>
    <row r="69" ht="44.25" customHeight="1">
      <c r="B69" t="str">
        <v>P</v>
      </c>
      <c r="C69" t="str">
        <v>=</v>
      </c>
      <c r="D69" t="str">
        <v>P</v>
      </c>
      <c r="E69" t="str">
        <v>p</v>
      </c>
      <c r="F69" t="str">
        <v>=</v>
      </c>
      <c r="G69" t="str">
        <v>p</v>
      </c>
      <c r="H69">
        <v>16</v>
      </c>
      <c r="I69" t="str">
        <v>=</v>
      </c>
      <c r="J69">
        <v>16</v>
      </c>
      <c r="K69">
        <v>42</v>
      </c>
      <c r="L69" t="str">
        <v>=</v>
      </c>
      <c r="M69">
        <v>42</v>
      </c>
      <c r="O69" t="str">
        <v>P</v>
      </c>
      <c r="P69" t="str">
        <v>=</v>
      </c>
      <c r="Q69" t="str">
        <v>P</v>
      </c>
      <c r="R69" t="str">
        <v>p</v>
      </c>
      <c r="S69" t="str">
        <v>=</v>
      </c>
      <c r="T69" t="str">
        <v>p</v>
      </c>
      <c r="U69">
        <v>16</v>
      </c>
      <c r="V69" t="str">
        <v>=</v>
      </c>
      <c r="W69">
        <v>16</v>
      </c>
      <c r="X69">
        <v>42</v>
      </c>
      <c r="Y69" t="str">
        <v>=</v>
      </c>
      <c r="Z69">
        <v>42</v>
      </c>
      <c r="BD69" t="str">
        <v>Windgings 2</v>
      </c>
      <c r="BE69" t="str">
        <v>&lt;</v>
      </c>
      <c r="BH69" t="str">
        <v>W</v>
      </c>
      <c r="BK69" t="str">
        <v>X</v>
      </c>
      <c r="BN69" t="str">
        <v>C</v>
      </c>
      <c r="BQ69" t="str">
        <v>V</v>
      </c>
      <c r="BT69" t="str">
        <v>B</v>
      </c>
      <c r="BW69" t="str">
        <v>N</v>
      </c>
      <c r="BZ69" t="str">
        <v>?</v>
      </c>
      <c r="CC69" t="str">
        <v>.</v>
      </c>
      <c r="CF69" t="str">
        <v>/</v>
      </c>
      <c r="CI69" t="str">
        <v>§</v>
      </c>
    </row>
    <row r="70" ht="44.25" customHeight="1">
      <c r="B70" t="str">
        <v>Q</v>
      </c>
      <c r="C70" t="str">
        <v>=</v>
      </c>
      <c r="D70" t="str">
        <v>Q</v>
      </c>
      <c r="E70" t="str">
        <v>q</v>
      </c>
      <c r="F70" t="str">
        <v>=</v>
      </c>
      <c r="G70" t="str">
        <v>q</v>
      </c>
      <c r="H70">
        <v>17</v>
      </c>
      <c r="I70" t="str">
        <v>=</v>
      </c>
      <c r="J70">
        <v>17</v>
      </c>
      <c r="K70">
        <v>43</v>
      </c>
      <c r="L70" t="str">
        <v>=</v>
      </c>
      <c r="M70">
        <v>43</v>
      </c>
      <c r="O70" t="str">
        <v>Q</v>
      </c>
      <c r="P70" t="str">
        <v>=</v>
      </c>
      <c r="Q70" t="str">
        <v>Q</v>
      </c>
      <c r="R70" t="str">
        <v>q</v>
      </c>
      <c r="S70" t="str">
        <v>=</v>
      </c>
      <c r="T70" t="str">
        <v>q</v>
      </c>
      <c r="U70">
        <v>17</v>
      </c>
      <c r="V70" t="str">
        <v>=</v>
      </c>
      <c r="W70">
        <v>17</v>
      </c>
      <c r="X70">
        <v>43</v>
      </c>
      <c r="Y70" t="str">
        <v>=</v>
      </c>
      <c r="Z70">
        <v>43</v>
      </c>
      <c r="AG70" t="str">
        <v>Copiez / Collez les N° dans vos fiches</v>
      </c>
      <c r="BE70" t="str">
        <v>&lt;</v>
      </c>
      <c r="BH70" t="str">
        <v>w</v>
      </c>
      <c r="BK70" t="str">
        <v>x</v>
      </c>
      <c r="BN70" t="str">
        <v>c</v>
      </c>
      <c r="BQ70" t="str">
        <v>v</v>
      </c>
      <c r="BT70" t="str">
        <v>b</v>
      </c>
      <c r="BW70" t="str">
        <v>n</v>
      </c>
      <c r="BZ70" t="str">
        <v>,</v>
      </c>
      <c r="CC70" t="str">
        <v>;</v>
      </c>
      <c r="CF70" t="str">
        <v>:</v>
      </c>
      <c r="CI70" t="str">
        <v>!</v>
      </c>
    </row>
    <row r="71" ht="44.25" customHeight="1">
      <c r="B71" t="str">
        <v>R</v>
      </c>
      <c r="C71" t="str">
        <v>=</v>
      </c>
      <c r="D71" t="str">
        <v>R</v>
      </c>
      <c r="E71" t="str">
        <v>r</v>
      </c>
      <c r="F71" t="str">
        <v>=</v>
      </c>
      <c r="G71" t="str">
        <v>r</v>
      </c>
      <c r="H71">
        <v>18</v>
      </c>
      <c r="I71" t="str">
        <v>=</v>
      </c>
      <c r="J71">
        <v>18</v>
      </c>
      <c r="K71">
        <v>44</v>
      </c>
      <c r="L71" t="str">
        <v>=</v>
      </c>
      <c r="M71">
        <v>44</v>
      </c>
      <c r="O71" t="str">
        <v>R</v>
      </c>
      <c r="P71" t="str">
        <v>=</v>
      </c>
      <c r="Q71" t="str">
        <v>R</v>
      </c>
      <c r="R71" t="str">
        <v>r</v>
      </c>
      <c r="S71" t="str">
        <v>=</v>
      </c>
      <c r="T71" t="str">
        <v>r</v>
      </c>
      <c r="U71">
        <v>18</v>
      </c>
      <c r="V71" t="str">
        <v>=</v>
      </c>
      <c r="W71">
        <v>18</v>
      </c>
      <c r="X71">
        <v>44</v>
      </c>
      <c r="Y71" t="str">
        <v>=</v>
      </c>
      <c r="Z71">
        <v>44</v>
      </c>
    </row>
    <row r="72" ht="44.25" customHeight="1">
      <c r="B72" t="str">
        <v>S</v>
      </c>
      <c r="C72" t="str">
        <v>=</v>
      </c>
      <c r="D72" t="str">
        <v>S</v>
      </c>
      <c r="E72" t="str">
        <v>s</v>
      </c>
      <c r="F72" t="str">
        <v>=</v>
      </c>
      <c r="G72" t="str">
        <v>s</v>
      </c>
      <c r="H72">
        <v>19</v>
      </c>
      <c r="I72" t="str">
        <v>=</v>
      </c>
      <c r="J72">
        <v>19</v>
      </c>
      <c r="K72">
        <v>45</v>
      </c>
      <c r="L72" t="str">
        <v>=</v>
      </c>
      <c r="M72">
        <v>45</v>
      </c>
      <c r="O72" t="str">
        <v>S</v>
      </c>
      <c r="P72" t="str">
        <v>=</v>
      </c>
      <c r="Q72" t="str">
        <v>S</v>
      </c>
      <c r="R72" t="str">
        <v>s</v>
      </c>
      <c r="S72" t="str">
        <v>=</v>
      </c>
      <c r="T72" t="str">
        <v>s</v>
      </c>
      <c r="U72">
        <v>19</v>
      </c>
      <c r="V72" t="str">
        <v>=</v>
      </c>
      <c r="W72">
        <v>19</v>
      </c>
      <c r="X72">
        <v>45</v>
      </c>
      <c r="Y72" t="str">
        <v>=</v>
      </c>
      <c r="Z72">
        <v>45</v>
      </c>
      <c r="AG72" t="str">
        <v>❶</v>
      </c>
      <c r="AI72" t="str">
        <v>①</v>
      </c>
      <c r="AK72" t="str">
        <v>❶</v>
      </c>
      <c r="AM72" t="str">
        <v>①</v>
      </c>
      <c r="AO72" t="str">
        <v>①</v>
      </c>
      <c r="AQ72" t="str">
        <v>❶</v>
      </c>
      <c r="AS72" t="str">
        <v>❶</v>
      </c>
      <c r="AU72" t="str">
        <v>❶</v>
      </c>
      <c r="BD72" t="str">
        <v>Windgings 3</v>
      </c>
      <c r="BE72" t="str">
        <v>&lt;</v>
      </c>
      <c r="BH72" t="str">
        <v>W</v>
      </c>
      <c r="BK72" t="str">
        <v>X</v>
      </c>
      <c r="BN72" t="str">
        <v>C</v>
      </c>
      <c r="BQ72" t="str">
        <v>V</v>
      </c>
      <c r="BT72" t="str">
        <v>B</v>
      </c>
      <c r="BW72" t="str">
        <v>N</v>
      </c>
      <c r="BZ72" t="str">
        <v>?</v>
      </c>
      <c r="CC72" t="str">
        <v>.</v>
      </c>
      <c r="CF72" t="str">
        <v>/</v>
      </c>
      <c r="CI72" t="str">
        <v>§</v>
      </c>
    </row>
    <row r="73" ht="44.25" customHeight="1">
      <c r="B73" t="str">
        <v>T</v>
      </c>
      <c r="C73" t="str">
        <v>=</v>
      </c>
      <c r="D73" t="str">
        <v>T</v>
      </c>
      <c r="E73" t="str">
        <v>t</v>
      </c>
      <c r="F73" t="str">
        <v>=</v>
      </c>
      <c r="G73" t="str">
        <v>t</v>
      </c>
      <c r="H73">
        <v>20</v>
      </c>
      <c r="I73" t="str">
        <v>=</v>
      </c>
      <c r="J73">
        <v>20</v>
      </c>
      <c r="K73">
        <v>46</v>
      </c>
      <c r="L73" t="str">
        <v>=</v>
      </c>
      <c r="M73">
        <v>46</v>
      </c>
      <c r="O73" t="str">
        <v>T</v>
      </c>
      <c r="P73" t="str">
        <v>=</v>
      </c>
      <c r="Q73" t="str">
        <v>T</v>
      </c>
      <c r="R73" t="str">
        <v>t</v>
      </c>
      <c r="S73" t="str">
        <v>=</v>
      </c>
      <c r="T73" t="str">
        <v>t</v>
      </c>
      <c r="U73">
        <v>20</v>
      </c>
      <c r="V73" t="str">
        <v>=</v>
      </c>
      <c r="W73">
        <v>20</v>
      </c>
      <c r="X73">
        <v>46</v>
      </c>
      <c r="Y73" t="str">
        <v>=</v>
      </c>
      <c r="Z73">
        <v>46</v>
      </c>
      <c r="AG73" t="str">
        <v>❷</v>
      </c>
      <c r="AI73" t="str">
        <v>③</v>
      </c>
      <c r="AK73" t="str">
        <v>❷</v>
      </c>
      <c r="AM73" t="str">
        <v>②</v>
      </c>
      <c r="AO73" t="str">
        <v>③</v>
      </c>
      <c r="AQ73" t="str">
        <v>❷</v>
      </c>
      <c r="AS73" t="str">
        <v>❷</v>
      </c>
      <c r="AU73" t="str">
        <v>❷</v>
      </c>
      <c r="BE73" t="str">
        <v>&lt;</v>
      </c>
      <c r="BH73" t="str">
        <v>w</v>
      </c>
      <c r="BK73" t="str">
        <v>x</v>
      </c>
      <c r="BN73" t="str">
        <v>c</v>
      </c>
      <c r="BQ73" t="str">
        <v>v</v>
      </c>
      <c r="BT73" t="str">
        <v>b</v>
      </c>
      <c r="BW73" t="str">
        <v>n</v>
      </c>
      <c r="BZ73" t="str">
        <v>,</v>
      </c>
      <c r="CC73" t="str">
        <v>;</v>
      </c>
      <c r="CF73" t="str">
        <v>:</v>
      </c>
      <c r="CI73" t="str">
        <v>!</v>
      </c>
    </row>
    <row r="74" ht="44.25" customHeight="1">
      <c r="B74" t="str">
        <v>U</v>
      </c>
      <c r="C74" t="str">
        <v>=</v>
      </c>
      <c r="D74" t="str">
        <v>U</v>
      </c>
      <c r="E74" t="str">
        <v>u</v>
      </c>
      <c r="F74" t="str">
        <v>=</v>
      </c>
      <c r="G74" t="str">
        <v>u</v>
      </c>
      <c r="H74">
        <v>21</v>
      </c>
      <c r="I74" t="str">
        <v>=</v>
      </c>
      <c r="J74">
        <v>21</v>
      </c>
      <c r="K74">
        <v>47</v>
      </c>
      <c r="L74" t="str">
        <v>=</v>
      </c>
      <c r="M74">
        <v>47</v>
      </c>
      <c r="O74" t="str">
        <v>U</v>
      </c>
      <c r="P74" t="str">
        <v>=</v>
      </c>
      <c r="Q74" t="str">
        <v>U</v>
      </c>
      <c r="R74" t="str">
        <v>u</v>
      </c>
      <c r="S74" t="str">
        <v>=</v>
      </c>
      <c r="T74" t="str">
        <v>u</v>
      </c>
      <c r="U74">
        <v>21</v>
      </c>
      <c r="V74" t="str">
        <v>=</v>
      </c>
      <c r="W74">
        <v>21</v>
      </c>
      <c r="X74">
        <v>47</v>
      </c>
      <c r="Y74" t="str">
        <v>=</v>
      </c>
      <c r="Z74">
        <v>47</v>
      </c>
      <c r="AG74" t="str">
        <v>❸</v>
      </c>
      <c r="AI74" t="str">
        <v>②</v>
      </c>
      <c r="AK74" t="str">
        <v>❸</v>
      </c>
      <c r="AM74" t="str">
        <v>③</v>
      </c>
      <c r="AQ74" t="str">
        <v>❸</v>
      </c>
      <c r="AS74" t="str">
        <v>❸</v>
      </c>
      <c r="AU74" t="str">
        <v>❸</v>
      </c>
    </row>
    <row r="75" ht="44.25" customHeight="1">
      <c r="B75" t="str">
        <v>V</v>
      </c>
      <c r="C75" t="str">
        <v>=</v>
      </c>
      <c r="D75" t="str">
        <v>V</v>
      </c>
      <c r="E75" t="str">
        <v>v</v>
      </c>
      <c r="F75" t="str">
        <v>=</v>
      </c>
      <c r="G75" t="str">
        <v>v</v>
      </c>
      <c r="H75">
        <v>22</v>
      </c>
      <c r="I75" t="str">
        <v>=</v>
      </c>
      <c r="J75">
        <v>22</v>
      </c>
      <c r="K75">
        <v>48</v>
      </c>
      <c r="L75" t="str">
        <v>=</v>
      </c>
      <c r="M75">
        <v>48</v>
      </c>
      <c r="O75" t="str">
        <v>V</v>
      </c>
      <c r="P75" t="str">
        <v>=</v>
      </c>
      <c r="Q75" t="str">
        <v>V</v>
      </c>
      <c r="R75" t="str">
        <v>v</v>
      </c>
      <c r="S75" t="str">
        <v>=</v>
      </c>
      <c r="T75" t="str">
        <v>v</v>
      </c>
      <c r="U75">
        <v>22</v>
      </c>
      <c r="V75" t="str">
        <v>=</v>
      </c>
      <c r="W75">
        <v>22</v>
      </c>
      <c r="X75">
        <v>48</v>
      </c>
      <c r="Y75" t="str">
        <v>=</v>
      </c>
      <c r="Z75">
        <v>48</v>
      </c>
      <c r="AG75" t="str">
        <v>❹</v>
      </c>
      <c r="AI75" t="str">
        <v>④</v>
      </c>
      <c r="AK75" t="str">
        <v>❹</v>
      </c>
      <c r="AM75" t="str">
        <v>④</v>
      </c>
      <c r="AO75" t="str">
        <v>②</v>
      </c>
      <c r="AQ75" t="str">
        <v>❹</v>
      </c>
      <c r="AS75" t="str">
        <v>❹</v>
      </c>
      <c r="AU75" t="str">
        <v>❹</v>
      </c>
    </row>
    <row r="76" ht="44.25" customHeight="1">
      <c r="B76" t="str">
        <v>W</v>
      </c>
      <c r="C76" t="str">
        <v>=</v>
      </c>
      <c r="D76" t="str">
        <v>W</v>
      </c>
      <c r="E76" t="str">
        <v>w</v>
      </c>
      <c r="F76" t="str">
        <v>=</v>
      </c>
      <c r="G76" t="str">
        <v>w</v>
      </c>
      <c r="H76">
        <v>23</v>
      </c>
      <c r="I76" t="str">
        <v>=</v>
      </c>
      <c r="J76">
        <v>23</v>
      </c>
      <c r="K76">
        <v>49</v>
      </c>
      <c r="L76" t="str">
        <v>=</v>
      </c>
      <c r="M76">
        <v>49</v>
      </c>
      <c r="O76" t="str">
        <v>W</v>
      </c>
      <c r="P76" t="str">
        <v>=</v>
      </c>
      <c r="Q76" t="str">
        <v>W</v>
      </c>
      <c r="R76" t="str">
        <v>w</v>
      </c>
      <c r="S76" t="str">
        <v>=</v>
      </c>
      <c r="T76" t="str">
        <v>w</v>
      </c>
      <c r="U76">
        <v>23</v>
      </c>
      <c r="V76" t="str">
        <v>=</v>
      </c>
      <c r="W76">
        <v>23</v>
      </c>
      <c r="X76">
        <v>49</v>
      </c>
      <c r="Y76" t="str">
        <v>=</v>
      </c>
      <c r="Z76">
        <v>49</v>
      </c>
      <c r="AG76" t="str">
        <v>❺</v>
      </c>
      <c r="AI76" t="str">
        <v>⑤</v>
      </c>
      <c r="AK76" t="str">
        <v>❺</v>
      </c>
      <c r="AM76" t="str">
        <v>⑤</v>
      </c>
      <c r="AO76" t="str">
        <v>④</v>
      </c>
      <c r="AQ76" t="str">
        <v>❺</v>
      </c>
      <c r="AS76" t="str">
        <v>❺</v>
      </c>
      <c r="AU76" t="str">
        <v>❺</v>
      </c>
    </row>
    <row r="77" ht="44.25" customHeight="1">
      <c r="B77" t="str">
        <v>X</v>
      </c>
      <c r="C77" t="str">
        <v>=</v>
      </c>
      <c r="D77" t="str">
        <v>X</v>
      </c>
      <c r="E77" t="str">
        <v>x</v>
      </c>
      <c r="F77" t="str">
        <v>=</v>
      </c>
      <c r="G77" t="str">
        <v>x</v>
      </c>
      <c r="H77">
        <v>24</v>
      </c>
      <c r="I77" t="str">
        <v>=</v>
      </c>
      <c r="J77">
        <v>24</v>
      </c>
      <c r="K77">
        <v>50</v>
      </c>
      <c r="L77" t="str">
        <v>=</v>
      </c>
      <c r="M77">
        <v>50</v>
      </c>
      <c r="O77" t="str">
        <v>X</v>
      </c>
      <c r="P77" t="str">
        <v>=</v>
      </c>
      <c r="Q77" t="str">
        <v>X</v>
      </c>
      <c r="R77" t="str">
        <v>x</v>
      </c>
      <c r="S77" t="str">
        <v>=</v>
      </c>
      <c r="T77" t="str">
        <v>x</v>
      </c>
      <c r="U77">
        <v>24</v>
      </c>
      <c r="V77" t="str">
        <v>=</v>
      </c>
      <c r="W77">
        <v>24</v>
      </c>
      <c r="X77">
        <v>50</v>
      </c>
      <c r="Y77" t="str">
        <v>=</v>
      </c>
      <c r="Z77">
        <v>50</v>
      </c>
      <c r="AG77" t="str">
        <v>❻</v>
      </c>
      <c r="AI77" t="str">
        <v>⑥</v>
      </c>
      <c r="AK77" t="str">
        <v>❻</v>
      </c>
      <c r="AM77" t="str">
        <v>⑥</v>
      </c>
      <c r="AO77" t="str">
        <v>⑤</v>
      </c>
      <c r="AQ77" t="str">
        <v>❻</v>
      </c>
      <c r="AS77" t="str">
        <v>❻</v>
      </c>
      <c r="AU77" t="str">
        <v>❻</v>
      </c>
    </row>
    <row r="78" ht="44.25" customHeight="1">
      <c r="B78" t="str">
        <v>Y</v>
      </c>
      <c r="C78" t="str">
        <v>=</v>
      </c>
      <c r="D78" t="str">
        <v>Y</v>
      </c>
      <c r="E78" t="str">
        <v>y</v>
      </c>
      <c r="F78" t="str">
        <v>=</v>
      </c>
      <c r="G78" t="str">
        <v>y</v>
      </c>
      <c r="H78">
        <v>25</v>
      </c>
      <c r="I78" t="str">
        <v>=</v>
      </c>
      <c r="J78">
        <v>25</v>
      </c>
      <c r="K78">
        <v>51</v>
      </c>
      <c r="L78" t="str">
        <v>=</v>
      </c>
      <c r="M78">
        <v>51</v>
      </c>
      <c r="O78" t="str">
        <v>Y</v>
      </c>
      <c r="P78" t="str">
        <v>=</v>
      </c>
      <c r="Q78" t="str">
        <v>Y</v>
      </c>
      <c r="R78" t="str">
        <v>y</v>
      </c>
      <c r="S78" t="str">
        <v>=</v>
      </c>
      <c r="T78" t="str">
        <v>y</v>
      </c>
      <c r="U78">
        <v>25</v>
      </c>
      <c r="V78" t="str">
        <v>=</v>
      </c>
      <c r="W78">
        <v>25</v>
      </c>
      <c r="X78">
        <v>51</v>
      </c>
      <c r="Y78" t="str">
        <v>=</v>
      </c>
      <c r="Z78">
        <v>51</v>
      </c>
      <c r="AG78" t="str">
        <v>❼</v>
      </c>
      <c r="AI78" t="str">
        <v>⑦</v>
      </c>
      <c r="AK78" t="str">
        <v>❼</v>
      </c>
      <c r="AM78" t="str">
        <v>⑦</v>
      </c>
      <c r="AO78" t="str">
        <v>⑥</v>
      </c>
      <c r="AQ78" t="str">
        <v>❼</v>
      </c>
      <c r="AS78" t="str">
        <v>❼</v>
      </c>
      <c r="AU78" t="str">
        <v>❼</v>
      </c>
    </row>
    <row r="79" ht="44.25" customHeight="1">
      <c r="B79" t="str">
        <v>Z</v>
      </c>
      <c r="C79" t="str">
        <v>=</v>
      </c>
      <c r="D79" t="str">
        <v>Z</v>
      </c>
      <c r="E79" t="str">
        <v>z</v>
      </c>
      <c r="F79" t="str">
        <v>=</v>
      </c>
      <c r="G79" t="str">
        <v>z</v>
      </c>
      <c r="H79">
        <v>26</v>
      </c>
      <c r="I79" t="str">
        <v>=</v>
      </c>
      <c r="J79">
        <v>26</v>
      </c>
      <c r="K79">
        <v>52</v>
      </c>
      <c r="L79" t="str">
        <v>=</v>
      </c>
      <c r="M79">
        <v>52</v>
      </c>
      <c r="O79" t="str">
        <v>Z</v>
      </c>
      <c r="P79" t="str">
        <v>=</v>
      </c>
      <c r="Q79" t="str">
        <v>Z</v>
      </c>
      <c r="R79" t="str">
        <v>z</v>
      </c>
      <c r="S79" t="str">
        <v>=</v>
      </c>
      <c r="T79" t="str">
        <v>z</v>
      </c>
      <c r="U79">
        <v>26</v>
      </c>
      <c r="V79" t="str">
        <v>=</v>
      </c>
      <c r="W79">
        <v>26</v>
      </c>
      <c r="X79">
        <v>52</v>
      </c>
      <c r="Y79" t="str">
        <v>=</v>
      </c>
      <c r="Z79">
        <v>52</v>
      </c>
      <c r="AG79" t="str">
        <v>❽</v>
      </c>
      <c r="AI79" t="str">
        <v>⑧</v>
      </c>
      <c r="AK79" t="str">
        <v>❽</v>
      </c>
      <c r="AM79" t="str">
        <v>⑧</v>
      </c>
      <c r="AO79" t="str">
        <v>⑦</v>
      </c>
      <c r="AQ79" t="str">
        <v>❽</v>
      </c>
      <c r="AS79" t="str">
        <v>❽</v>
      </c>
      <c r="AU79" t="str">
        <v>❽</v>
      </c>
    </row>
    <row r="80" ht="44.25" customHeight="1">
      <c r="B80" t="str">
        <v>&amp;</v>
      </c>
      <c r="C80" t="str">
        <v>=</v>
      </c>
      <c r="D80" t="str">
        <v>&amp;</v>
      </c>
      <c r="E80" t="str">
        <v>%</v>
      </c>
      <c r="F80" t="str">
        <v>=</v>
      </c>
      <c r="G80" t="str">
        <v>%</v>
      </c>
      <c r="H80" t="str">
        <v>£</v>
      </c>
      <c r="I80" t="str">
        <v>=</v>
      </c>
      <c r="J80" t="str">
        <v>£</v>
      </c>
      <c r="K80" t="str">
        <v>;</v>
      </c>
      <c r="L80" t="str">
        <v>=</v>
      </c>
      <c r="M80" t="str">
        <v>;</v>
      </c>
      <c r="O80" t="str">
        <v>&amp;</v>
      </c>
      <c r="P80" t="str">
        <v>=</v>
      </c>
      <c r="Q80" t="str">
        <v>&amp;</v>
      </c>
      <c r="R80" t="str">
        <v>%</v>
      </c>
      <c r="S80" t="str">
        <v>=</v>
      </c>
      <c r="T80" t="str">
        <v>%</v>
      </c>
      <c r="U80" t="str">
        <v>£</v>
      </c>
      <c r="V80" t="str">
        <v>=</v>
      </c>
      <c r="W80" t="str">
        <v>£</v>
      </c>
      <c r="X80" t="str">
        <v>;</v>
      </c>
      <c r="Y80" t="str">
        <v>=</v>
      </c>
      <c r="Z80" t="str">
        <v>;</v>
      </c>
      <c r="AG80" t="str">
        <v>❾</v>
      </c>
      <c r="AI80" t="str">
        <v>⑨</v>
      </c>
      <c r="AK80" t="str">
        <v>❾</v>
      </c>
      <c r="AM80" t="str">
        <v>⑨</v>
      </c>
      <c r="AO80" t="str">
        <v>⑧</v>
      </c>
      <c r="AQ80" t="str">
        <v>❾</v>
      </c>
      <c r="AS80" t="str">
        <v>❾</v>
      </c>
      <c r="AU80" t="str">
        <v>❾</v>
      </c>
    </row>
    <row r="81" ht="44.25" customHeight="1">
      <c r="B81" t="str">
        <v>é</v>
      </c>
      <c r="C81" t="str">
        <v>=</v>
      </c>
      <c r="D81" t="str">
        <v>é</v>
      </c>
      <c r="E81" t="str">
        <v>#</v>
      </c>
      <c r="F81" t="str">
        <v>=</v>
      </c>
      <c r="G81" t="str">
        <v>#</v>
      </c>
      <c r="H81" t="str">
        <v>@</v>
      </c>
      <c r="I81" t="str">
        <v>=</v>
      </c>
      <c r="J81" t="str">
        <v>@</v>
      </c>
      <c r="K81" t="str">
        <v>:</v>
      </c>
      <c r="L81" t="str">
        <v>=</v>
      </c>
      <c r="M81" t="str">
        <v>:</v>
      </c>
      <c r="O81" t="str">
        <v>é</v>
      </c>
      <c r="P81" t="str">
        <v>=</v>
      </c>
      <c r="Q81" t="str">
        <v>é</v>
      </c>
      <c r="R81" t="str">
        <v>#</v>
      </c>
      <c r="S81" t="str">
        <v>=</v>
      </c>
      <c r="T81" t="str">
        <v>#</v>
      </c>
      <c r="U81" t="str">
        <v>@</v>
      </c>
      <c r="V81" t="str">
        <v>=</v>
      </c>
      <c r="W81" t="str">
        <v>@</v>
      </c>
      <c r="X81" t="str">
        <v>:</v>
      </c>
      <c r="Y81" t="str">
        <v>=</v>
      </c>
      <c r="Z81" t="str">
        <v>:</v>
      </c>
      <c r="AG81" t="str">
        <v>❿</v>
      </c>
      <c r="AI81" t="str">
        <v>⑩</v>
      </c>
      <c r="AK81" t="str">
        <v>❿</v>
      </c>
      <c r="AM81" t="str">
        <v>⑩</v>
      </c>
      <c r="AO81" t="str">
        <v>⑨</v>
      </c>
      <c r="AQ81" t="str">
        <v>❿</v>
      </c>
      <c r="AS81" t="str">
        <v>❿</v>
      </c>
      <c r="AU81" t="str">
        <v>❿</v>
      </c>
    </row>
    <row r="82" ht="44.25" customHeight="1">
      <c r="B82" t="str">
        <v>è</v>
      </c>
      <c r="C82" t="str">
        <v>=</v>
      </c>
      <c r="D82" t="str">
        <v>è</v>
      </c>
      <c r="E82" t="str">
        <v>(</v>
      </c>
      <c r="F82" t="str">
        <v>=</v>
      </c>
      <c r="G82" t="str">
        <v>(</v>
      </c>
      <c r="H82" t="str">
        <v>!</v>
      </c>
      <c r="I82" t="str">
        <v>=</v>
      </c>
      <c r="J82" t="str">
        <v>!</v>
      </c>
      <c r="K82" t="str">
        <v>-</v>
      </c>
      <c r="L82" t="str">
        <v>=</v>
      </c>
      <c r="M82" t="str">
        <v>-</v>
      </c>
      <c r="O82" t="str">
        <v>è</v>
      </c>
      <c r="P82" t="str">
        <v>=</v>
      </c>
      <c r="Q82" t="str">
        <v>è</v>
      </c>
      <c r="R82" t="str">
        <v>(</v>
      </c>
      <c r="S82" t="str">
        <v>=</v>
      </c>
      <c r="T82" t="str">
        <v>(</v>
      </c>
      <c r="U82" t="str">
        <v>!</v>
      </c>
      <c r="V82" t="str">
        <v>=</v>
      </c>
      <c r="W82" t="str">
        <v>!</v>
      </c>
      <c r="X82" t="str">
        <v>-</v>
      </c>
      <c r="Y82" t="str">
        <v>=</v>
      </c>
      <c r="Z82" t="str">
        <v>-</v>
      </c>
      <c r="AG82" t="str">
        <v>⓫</v>
      </c>
      <c r="AI82" t="str">
        <v>⑪</v>
      </c>
      <c r="AK82" t="str">
        <v>⓫</v>
      </c>
      <c r="AM82" t="str">
        <v>⑪</v>
      </c>
      <c r="AQ82" t="str">
        <v>⓫</v>
      </c>
      <c r="AS82" t="str">
        <v>⓫</v>
      </c>
      <c r="AU82" t="str">
        <v>⓫</v>
      </c>
    </row>
    <row r="83" ht="44.25" customHeight="1">
      <c r="B83" t="str">
        <v>ù</v>
      </c>
      <c r="C83" t="str">
        <v>=</v>
      </c>
      <c r="D83" t="str">
        <v>ù</v>
      </c>
      <c r="E83" t="str">
        <v>)</v>
      </c>
      <c r="F83" t="str">
        <v>=</v>
      </c>
      <c r="G83" t="str">
        <v>)</v>
      </c>
      <c r="H83" t="str">
        <v>?</v>
      </c>
      <c r="I83" t="str">
        <v>=</v>
      </c>
      <c r="J83" t="str">
        <v>?</v>
      </c>
      <c r="K83" t="str">
        <v>.</v>
      </c>
      <c r="L83" t="str">
        <v>=</v>
      </c>
      <c r="M83" t="str">
        <v>.</v>
      </c>
      <c r="O83" t="str">
        <v>ù</v>
      </c>
      <c r="P83" t="str">
        <v>=</v>
      </c>
      <c r="Q83" t="str">
        <v>ù</v>
      </c>
      <c r="R83" t="str">
        <v>)</v>
      </c>
      <c r="S83" t="str">
        <v>=</v>
      </c>
      <c r="T83" t="str">
        <v>)</v>
      </c>
      <c r="U83" t="str">
        <v>?</v>
      </c>
      <c r="V83" t="str">
        <v>=</v>
      </c>
      <c r="W83" t="str">
        <v>?</v>
      </c>
      <c r="X83" t="str">
        <v>.</v>
      </c>
      <c r="Y83" t="str">
        <v>=</v>
      </c>
      <c r="Z83" t="str">
        <v>.</v>
      </c>
      <c r="AG83" t="str">
        <v>⓬</v>
      </c>
      <c r="AI83" t="str">
        <v>⑫</v>
      </c>
      <c r="AK83" t="str">
        <v>⓬</v>
      </c>
      <c r="AM83" t="str">
        <v>⑫</v>
      </c>
      <c r="AQ83" t="str">
        <v>⓬</v>
      </c>
      <c r="AS83" t="str">
        <v>⓬</v>
      </c>
      <c r="AU83" t="str">
        <v>⓬</v>
      </c>
    </row>
    <row r="84" ht="44.25" customHeight="1">
      <c r="B84" t="str">
        <v>ç</v>
      </c>
      <c r="C84" t="str">
        <v>=</v>
      </c>
      <c r="D84" t="str">
        <v>ç</v>
      </c>
      <c r="E84" t="str">
        <v>[</v>
      </c>
      <c r="F84" t="str">
        <v>=</v>
      </c>
      <c r="G84" t="str">
        <v>[</v>
      </c>
      <c r="H84" t="str">
        <v>&gt;</v>
      </c>
      <c r="I84" t="str">
        <v>=</v>
      </c>
      <c r="J84" t="str">
        <v>&gt;</v>
      </c>
      <c r="K84" t="str">
        <v>~</v>
      </c>
      <c r="L84" t="str">
        <v>=</v>
      </c>
      <c r="M84" t="str">
        <v>~</v>
      </c>
      <c r="O84" t="str">
        <v>ç</v>
      </c>
      <c r="P84" t="str">
        <v>=</v>
      </c>
      <c r="Q84" t="str">
        <v>ç</v>
      </c>
      <c r="R84" t="str">
        <v>[</v>
      </c>
      <c r="S84" t="str">
        <v>=</v>
      </c>
      <c r="T84" t="str">
        <v>[</v>
      </c>
      <c r="U84" t="str">
        <v>&gt;</v>
      </c>
      <c r="V84" t="str">
        <v>=</v>
      </c>
      <c r="W84" t="str">
        <v>&gt;</v>
      </c>
      <c r="X84" t="str">
        <v>~</v>
      </c>
      <c r="Y84" t="str">
        <v>=</v>
      </c>
      <c r="Z84" t="str">
        <v>~</v>
      </c>
      <c r="AG84" t="str">
        <v>⓭</v>
      </c>
      <c r="AI84" t="str">
        <v>⑬</v>
      </c>
      <c r="AK84" t="str">
        <v>⓭</v>
      </c>
      <c r="AM84" t="str">
        <v>⑬</v>
      </c>
      <c r="AQ84" t="str">
        <v>⓭</v>
      </c>
      <c r="AS84" t="str">
        <v>⓭</v>
      </c>
      <c r="AU84" t="str">
        <v>⓭</v>
      </c>
    </row>
    <row r="85" ht="44.25" customHeight="1">
      <c r="B85" t="str">
        <v>à</v>
      </c>
      <c r="C85" t="str">
        <v>=</v>
      </c>
      <c r="D85" t="str">
        <v>à</v>
      </c>
      <c r="E85" t="str">
        <v>]</v>
      </c>
      <c r="F85" t="str">
        <v>=</v>
      </c>
      <c r="G85" t="str">
        <v>]</v>
      </c>
      <c r="H85" t="str">
        <v>&lt;</v>
      </c>
      <c r="I85" t="str">
        <v>=</v>
      </c>
      <c r="J85" t="str">
        <v>&lt;</v>
      </c>
      <c r="K85" t="str">
        <v>"</v>
      </c>
      <c r="L85" t="str">
        <v>=</v>
      </c>
      <c r="M85" t="str">
        <v>"</v>
      </c>
      <c r="O85" t="str">
        <v>à</v>
      </c>
      <c r="P85" t="str">
        <v>=</v>
      </c>
      <c r="Q85" t="str">
        <v>à</v>
      </c>
      <c r="R85" t="str">
        <v>]</v>
      </c>
      <c r="S85" t="str">
        <v>=</v>
      </c>
      <c r="T85" t="str">
        <v>]</v>
      </c>
      <c r="U85" t="str">
        <v>&lt;</v>
      </c>
      <c r="V85" t="str">
        <v>=</v>
      </c>
      <c r="W85" t="str">
        <v>&lt;</v>
      </c>
      <c r="X85" t="str">
        <v>"</v>
      </c>
      <c r="Y85" t="str">
        <v>=</v>
      </c>
      <c r="Z85" t="str">
        <v>"</v>
      </c>
      <c r="AG85" t="str">
        <v>⓮</v>
      </c>
      <c r="AI85" t="str">
        <v>⑭</v>
      </c>
      <c r="AK85" t="str">
        <v>⓮</v>
      </c>
      <c r="AM85" t="str">
        <v>⑭</v>
      </c>
      <c r="AQ85" t="str">
        <v>⓮</v>
      </c>
      <c r="AS85" t="str">
        <v>⓮</v>
      </c>
      <c r="AU85" t="str">
        <v>⓮</v>
      </c>
    </row>
    <row r="86" ht="44.25" customHeight="1">
      <c r="B86" t="str">
        <v>µ</v>
      </c>
      <c r="C86" t="str">
        <v>=</v>
      </c>
      <c r="D86" t="str">
        <v>µ</v>
      </c>
      <c r="E86" t="str">
        <v>{</v>
      </c>
      <c r="F86" t="str">
        <v>=</v>
      </c>
      <c r="G86" t="str">
        <v>{</v>
      </c>
      <c r="H86" t="str">
        <v>\</v>
      </c>
      <c r="I86" t="str">
        <v>=</v>
      </c>
      <c r="J86" t="str">
        <v>\</v>
      </c>
      <c r="K86" t="str">
        <v>*</v>
      </c>
      <c r="L86" t="str">
        <v>=</v>
      </c>
      <c r="M86" t="str">
        <v>*</v>
      </c>
      <c r="O86" t="str">
        <v>µ</v>
      </c>
      <c r="P86" t="str">
        <v>=</v>
      </c>
      <c r="Q86" t="str">
        <v>µ</v>
      </c>
      <c r="R86" t="str">
        <v>{</v>
      </c>
      <c r="S86" t="str">
        <v>=</v>
      </c>
      <c r="T86" t="str">
        <v>{</v>
      </c>
      <c r="U86" t="str">
        <v>\</v>
      </c>
      <c r="V86" t="str">
        <v>=</v>
      </c>
      <c r="W86" t="str">
        <v>\</v>
      </c>
      <c r="X86" t="str">
        <v>*</v>
      </c>
      <c r="Y86" t="str">
        <v>=</v>
      </c>
      <c r="Z86" t="str">
        <v>*</v>
      </c>
      <c r="AG86" t="str">
        <v>⓯</v>
      </c>
      <c r="AI86" t="str">
        <v>⑮</v>
      </c>
      <c r="AK86" t="str">
        <v>⓯</v>
      </c>
      <c r="AM86" t="str">
        <v>⑮</v>
      </c>
      <c r="AQ86" t="str">
        <v>⓯</v>
      </c>
      <c r="AS86" t="str">
        <v>⓯</v>
      </c>
      <c r="AU86" t="str">
        <v>⓯</v>
      </c>
    </row>
    <row r="87" ht="44.25" customHeight="1">
      <c r="B87" t="str">
        <v>§</v>
      </c>
      <c r="C87" t="str">
        <v>=</v>
      </c>
      <c r="D87" t="str">
        <v>§</v>
      </c>
      <c r="E87" t="str">
        <v>}</v>
      </c>
      <c r="F87" t="str">
        <v>=</v>
      </c>
      <c r="G87" t="str">
        <v>}</v>
      </c>
      <c r="H87" t="str">
        <v>/</v>
      </c>
      <c r="I87" t="str">
        <v>=</v>
      </c>
      <c r="J87" t="str">
        <v>/</v>
      </c>
      <c r="K87" t="str">
        <v>,</v>
      </c>
      <c r="L87" t="str">
        <v>=</v>
      </c>
      <c r="M87" t="str">
        <v>,</v>
      </c>
      <c r="O87" t="str">
        <v>§</v>
      </c>
      <c r="P87" t="str">
        <v>=</v>
      </c>
      <c r="Q87" t="str">
        <v>§</v>
      </c>
      <c r="R87" t="str">
        <v>}</v>
      </c>
      <c r="S87" t="str">
        <v>=</v>
      </c>
      <c r="T87" t="str">
        <v>}</v>
      </c>
      <c r="U87" t="str">
        <v>/</v>
      </c>
      <c r="V87" t="str">
        <v>=</v>
      </c>
      <c r="W87" t="str">
        <v>/</v>
      </c>
      <c r="X87" t="str">
        <v>,</v>
      </c>
      <c r="Y87" t="str">
        <v>=</v>
      </c>
      <c r="Z87" t="str">
        <v>,</v>
      </c>
      <c r="AG87" t="str">
        <v>⓰</v>
      </c>
      <c r="AI87" t="str">
        <v>⑯</v>
      </c>
      <c r="AK87" t="str">
        <v>⓰</v>
      </c>
      <c r="AM87" t="str">
        <v>⑯</v>
      </c>
      <c r="AQ87" t="str">
        <v>⓰</v>
      </c>
      <c r="AS87" t="str">
        <v>⓰</v>
      </c>
      <c r="AU87" t="str">
        <v>⓰</v>
      </c>
    </row>
    <row r="88" ht="44.25" customHeight="1">
      <c r="C88" t="str">
        <v>=</v>
      </c>
      <c r="E88" t="str">
        <v>|</v>
      </c>
      <c r="F88" t="str">
        <v>=</v>
      </c>
      <c r="G88" t="str">
        <v>|</v>
      </c>
      <c r="H88" t="str">
        <v>_</v>
      </c>
      <c r="I88" t="str">
        <v>=</v>
      </c>
      <c r="J88" t="str">
        <v>_</v>
      </c>
      <c r="L88" t="str">
        <v>=</v>
      </c>
      <c r="P88" t="str">
        <v>=</v>
      </c>
      <c r="R88" t="str">
        <v>|</v>
      </c>
      <c r="S88" t="str">
        <v>=</v>
      </c>
      <c r="T88" t="str">
        <v>|</v>
      </c>
      <c r="U88" t="str">
        <v>_</v>
      </c>
      <c r="V88" t="str">
        <v>=</v>
      </c>
      <c r="W88" t="str">
        <v>_</v>
      </c>
      <c r="Y88" t="str">
        <v>=</v>
      </c>
      <c r="AG88" t="str">
        <v>⓱</v>
      </c>
      <c r="AI88" t="str">
        <v>⑰</v>
      </c>
      <c r="AK88" t="str">
        <v>⓱</v>
      </c>
      <c r="AM88" t="str">
        <v>⑰</v>
      </c>
      <c r="AQ88" t="str">
        <v>⓱</v>
      </c>
      <c r="AS88" t="str">
        <v>⓱</v>
      </c>
      <c r="AU88" t="str">
        <v>⓱</v>
      </c>
    </row>
    <row r="89" ht="18.75" customHeight="1">
      <c r="AG89" t="str">
        <v>⓲</v>
      </c>
      <c r="AI89" t="str">
        <v>⑱</v>
      </c>
      <c r="AK89" t="str">
        <v>⓲</v>
      </c>
      <c r="AM89" t="str">
        <v>⑱</v>
      </c>
      <c r="AQ89" t="str">
        <v>⓲</v>
      </c>
      <c r="AS89" t="str">
        <v>⓲</v>
      </c>
      <c r="AU89" t="str">
        <v>⓲</v>
      </c>
    </row>
    <row r="90" ht="18.75" customHeight="1">
      <c r="AG90" t="str">
        <v>⓳</v>
      </c>
      <c r="AI90" t="str">
        <v>⑲</v>
      </c>
      <c r="AK90" t="str">
        <v>⓳</v>
      </c>
      <c r="AM90" t="str">
        <v>⑲</v>
      </c>
      <c r="AQ90" t="str">
        <v>⓳</v>
      </c>
      <c r="AS90" t="str">
        <v>⓳</v>
      </c>
      <c r="AU90" t="str">
        <v>⓳</v>
      </c>
    </row>
    <row r="91" ht="18.75" customHeight="1">
      <c r="AG91" t="str">
        <v>⓴</v>
      </c>
      <c r="AI91" t="str">
        <v>⑳</v>
      </c>
      <c r="AK91" t="str">
        <v>⓴</v>
      </c>
      <c r="AQ91" t="str">
        <v>⓴</v>
      </c>
      <c r="AS91" t="str">
        <v>⓴</v>
      </c>
      <c r="AU91" t="str">
        <v>⓴</v>
      </c>
    </row>
    <row r="92" ht="30" customHeight="1">
      <c r="B92" t="str">
        <v>Saisir lettre ou nombre</v>
      </c>
      <c r="D92" t="str">
        <v>Correspondance</v>
      </c>
      <c r="E92" t="str">
        <v>Police ZDingbats</v>
      </c>
      <c r="O92" t="str">
        <v>Saisir lettre ou nombre</v>
      </c>
      <c r="Q92" t="str">
        <v>Correspondance</v>
      </c>
      <c r="R92" t="str">
        <v>Police Marlett</v>
      </c>
    </row>
    <row r="93" ht="30" customHeight="1">
      <c r="B93" t="str">
        <v>Aa</v>
      </c>
      <c r="C93" t="str">
        <v>=</v>
      </c>
      <c r="D93" t="str">
        <f>B93</f>
        <v>Aa</v>
      </c>
      <c r="E93" t="str">
        <v>Pour reproduire la police de caractère vous pouvez utiliser le pinceau</v>
      </c>
      <c r="O93" t="str">
        <v>Aa</v>
      </c>
      <c r="P93" t="str">
        <v>=</v>
      </c>
      <c r="Q93" t="str">
        <f>O93</f>
        <v>Aa</v>
      </c>
      <c r="R93" t="str">
        <v>Copiez / collez le symbole sur votre document ou faites un imprim'écran</v>
      </c>
    </row>
    <row r="94"/>
    <row r="95">
      <c r="B95" t="str">
        <v>Majuscules</v>
      </c>
      <c r="C95" t="str">
        <v>correspondance</v>
      </c>
      <c r="E95" t="str">
        <v>Minuscules</v>
      </c>
      <c r="F95" t="str">
        <v>correspondance</v>
      </c>
      <c r="H95" t="str">
        <v>Chiffres</v>
      </c>
      <c r="I95" t="str">
        <v>correspondance</v>
      </c>
      <c r="K95" t="str">
        <v>nombres</v>
      </c>
      <c r="L95" t="str">
        <v>correspondance</v>
      </c>
      <c r="O95" t="str">
        <v>Majuscules</v>
      </c>
      <c r="P95" t="str">
        <v>correspondance</v>
      </c>
      <c r="R95" t="str">
        <v>Minuscules</v>
      </c>
      <c r="S95" t="str">
        <v>correspondance</v>
      </c>
      <c r="U95" t="str">
        <v>Chiffres</v>
      </c>
      <c r="V95" t="str">
        <v>correspondance</v>
      </c>
      <c r="X95" t="str">
        <v>nombres</v>
      </c>
      <c r="Y95" t="str">
        <v>correspondance</v>
      </c>
    </row>
    <row r="96" ht="44.25" customHeight="1">
      <c r="B96" t="str">
        <v>A</v>
      </c>
      <c r="C96" t="str">
        <v>=</v>
      </c>
      <c r="D96" t="str">
        <v>A</v>
      </c>
      <c r="E96" t="str">
        <v>a</v>
      </c>
      <c r="F96" t="str">
        <v>=</v>
      </c>
      <c r="G96" t="str">
        <v>a</v>
      </c>
      <c r="H96">
        <v>1</v>
      </c>
      <c r="I96" t="str">
        <v>=</v>
      </c>
      <c r="J96">
        <v>1</v>
      </c>
      <c r="K96">
        <v>27</v>
      </c>
      <c r="L96" t="str">
        <v>=</v>
      </c>
      <c r="M96">
        <v>27</v>
      </c>
      <c r="O96" t="str">
        <v>A</v>
      </c>
      <c r="P96" t="str">
        <v>=</v>
      </c>
      <c r="Q96" t="str">
        <v>A</v>
      </c>
      <c r="R96" t="str">
        <v>a</v>
      </c>
      <c r="S96" t="str">
        <v>=</v>
      </c>
      <c r="T96" t="str">
        <v>a</v>
      </c>
      <c r="U96">
        <v>1</v>
      </c>
      <c r="V96" t="str">
        <v>=</v>
      </c>
      <c r="W96">
        <v>1</v>
      </c>
      <c r="X96">
        <v>27</v>
      </c>
      <c r="Y96" t="str">
        <v>=</v>
      </c>
      <c r="Z96">
        <v>27</v>
      </c>
    </row>
    <row r="97" ht="44.25" customHeight="1">
      <c r="B97" t="str">
        <v>B</v>
      </c>
      <c r="C97" t="str">
        <v>=</v>
      </c>
      <c r="D97" t="str">
        <v>B</v>
      </c>
      <c r="E97" t="str">
        <v>b</v>
      </c>
      <c r="F97" t="str">
        <v>=</v>
      </c>
      <c r="G97" t="str">
        <v>b</v>
      </c>
      <c r="H97">
        <v>2</v>
      </c>
      <c r="I97" t="str">
        <v>=</v>
      </c>
      <c r="J97">
        <v>2</v>
      </c>
      <c r="K97">
        <v>28</v>
      </c>
      <c r="L97" t="str">
        <v>=</v>
      </c>
      <c r="M97">
        <v>28</v>
      </c>
      <c r="O97" t="str">
        <v>B</v>
      </c>
      <c r="P97" t="str">
        <v>=</v>
      </c>
      <c r="Q97" t="str">
        <v>B</v>
      </c>
      <c r="R97" t="str">
        <v>b</v>
      </c>
      <c r="S97" t="str">
        <v>=</v>
      </c>
      <c r="T97" t="str">
        <v>b</v>
      </c>
      <c r="U97">
        <v>2</v>
      </c>
      <c r="V97" t="str">
        <v>=</v>
      </c>
      <c r="W97">
        <v>2</v>
      </c>
      <c r="X97">
        <v>28</v>
      </c>
      <c r="Y97" t="str">
        <v>=</v>
      </c>
      <c r="Z97">
        <v>28</v>
      </c>
    </row>
    <row r="98" ht="44.25" customHeight="1">
      <c r="B98" t="str">
        <v>C</v>
      </c>
      <c r="C98" t="str">
        <v>=</v>
      </c>
      <c r="D98" t="str">
        <v>C</v>
      </c>
      <c r="E98" t="str">
        <v>c</v>
      </c>
      <c r="F98" t="str">
        <v>=</v>
      </c>
      <c r="G98" t="str">
        <v>c</v>
      </c>
      <c r="H98">
        <v>3</v>
      </c>
      <c r="I98" t="str">
        <v>=</v>
      </c>
      <c r="J98">
        <v>3</v>
      </c>
      <c r="K98">
        <v>29</v>
      </c>
      <c r="L98" t="str">
        <v>=</v>
      </c>
      <c r="M98">
        <v>29</v>
      </c>
      <c r="O98" t="str">
        <v>C</v>
      </c>
      <c r="P98" t="str">
        <v>=</v>
      </c>
      <c r="Q98" t="str">
        <v>C</v>
      </c>
      <c r="R98" t="str">
        <v>c</v>
      </c>
      <c r="S98" t="str">
        <v>=</v>
      </c>
      <c r="T98" t="str">
        <v>c</v>
      </c>
      <c r="U98">
        <v>3</v>
      </c>
      <c r="V98" t="str">
        <v>=</v>
      </c>
      <c r="W98">
        <v>3</v>
      </c>
      <c r="X98">
        <v>29</v>
      </c>
      <c r="Y98" t="str">
        <v>=</v>
      </c>
      <c r="Z98">
        <v>29</v>
      </c>
    </row>
    <row r="99" ht="44.25" customHeight="1">
      <c r="B99" t="str">
        <v>D</v>
      </c>
      <c r="C99" t="str">
        <v>=</v>
      </c>
      <c r="D99" t="str">
        <v>D</v>
      </c>
      <c r="E99" t="str">
        <v>d</v>
      </c>
      <c r="F99" t="str">
        <v>=</v>
      </c>
      <c r="G99" t="str">
        <v>d</v>
      </c>
      <c r="H99">
        <v>4</v>
      </c>
      <c r="I99" t="str">
        <v>=</v>
      </c>
      <c r="J99">
        <v>4</v>
      </c>
      <c r="K99">
        <v>30</v>
      </c>
      <c r="L99" t="str">
        <v>=</v>
      </c>
      <c r="M99">
        <v>30</v>
      </c>
      <c r="O99" t="str">
        <v>D</v>
      </c>
      <c r="P99" t="str">
        <v>=</v>
      </c>
      <c r="Q99" t="str">
        <v>D</v>
      </c>
      <c r="R99" t="str">
        <v>d</v>
      </c>
      <c r="S99" t="str">
        <v>=</v>
      </c>
      <c r="T99" t="str">
        <v>d</v>
      </c>
      <c r="U99">
        <v>4</v>
      </c>
      <c r="V99" t="str">
        <v>=</v>
      </c>
      <c r="W99">
        <v>4</v>
      </c>
      <c r="X99">
        <v>30</v>
      </c>
      <c r="Y99" t="str">
        <v>=</v>
      </c>
      <c r="Z99">
        <v>30</v>
      </c>
    </row>
    <row r="100" ht="44.25" customHeight="1">
      <c r="B100" t="str">
        <v>E</v>
      </c>
      <c r="C100" t="str">
        <v>=</v>
      </c>
      <c r="D100" t="str">
        <v>E</v>
      </c>
      <c r="E100" t="str">
        <v>e</v>
      </c>
      <c r="F100" t="str">
        <v>=</v>
      </c>
      <c r="G100" t="str">
        <v>e</v>
      </c>
      <c r="H100">
        <v>5</v>
      </c>
      <c r="I100" t="str">
        <v>=</v>
      </c>
      <c r="J100">
        <v>5</v>
      </c>
      <c r="K100">
        <v>31</v>
      </c>
      <c r="L100" t="str">
        <v>=</v>
      </c>
      <c r="M100">
        <v>31</v>
      </c>
      <c r="O100" t="str">
        <v>E</v>
      </c>
      <c r="P100" t="str">
        <v>=</v>
      </c>
      <c r="Q100" t="str">
        <v>E</v>
      </c>
      <c r="R100" t="str">
        <v>e</v>
      </c>
      <c r="S100" t="str">
        <v>=</v>
      </c>
      <c r="T100" t="str">
        <v>e</v>
      </c>
      <c r="U100">
        <v>5</v>
      </c>
      <c r="V100" t="str">
        <v>=</v>
      </c>
      <c r="W100">
        <v>5</v>
      </c>
      <c r="X100">
        <v>31</v>
      </c>
      <c r="Y100" t="str">
        <v>=</v>
      </c>
      <c r="Z100">
        <v>31</v>
      </c>
    </row>
    <row r="101" ht="44.25" customHeight="1">
      <c r="B101" t="str">
        <v>F</v>
      </c>
      <c r="C101" t="str">
        <v>=</v>
      </c>
      <c r="D101" t="str">
        <v>F</v>
      </c>
      <c r="E101" t="str">
        <v>f</v>
      </c>
      <c r="F101" t="str">
        <v>=</v>
      </c>
      <c r="G101" t="str">
        <v>f</v>
      </c>
      <c r="H101">
        <v>6</v>
      </c>
      <c r="I101" t="str">
        <v>=</v>
      </c>
      <c r="J101">
        <v>6</v>
      </c>
      <c r="K101">
        <v>32</v>
      </c>
      <c r="L101" t="str">
        <v>=</v>
      </c>
      <c r="M101">
        <v>32</v>
      </c>
      <c r="O101" t="str">
        <v>F</v>
      </c>
      <c r="P101" t="str">
        <v>=</v>
      </c>
      <c r="Q101" t="str">
        <v>F</v>
      </c>
      <c r="R101" t="str">
        <v>f</v>
      </c>
      <c r="S101" t="str">
        <v>=</v>
      </c>
      <c r="T101" t="str">
        <v>f</v>
      </c>
      <c r="U101">
        <v>6</v>
      </c>
      <c r="V101" t="str">
        <v>=</v>
      </c>
      <c r="W101">
        <v>6</v>
      </c>
      <c r="X101">
        <v>32</v>
      </c>
      <c r="Y101" t="str">
        <v>=</v>
      </c>
      <c r="Z101">
        <v>32</v>
      </c>
    </row>
    <row r="102" ht="44.25" customHeight="1">
      <c r="B102" t="str">
        <v>G</v>
      </c>
      <c r="C102" t="str">
        <v>=</v>
      </c>
      <c r="D102" t="str">
        <v>G</v>
      </c>
      <c r="E102" t="str">
        <v>g</v>
      </c>
      <c r="F102" t="str">
        <v>=</v>
      </c>
      <c r="G102" t="str">
        <v>g</v>
      </c>
      <c r="H102">
        <v>7</v>
      </c>
      <c r="I102" t="str">
        <v>=</v>
      </c>
      <c r="J102">
        <v>7</v>
      </c>
      <c r="K102">
        <v>33</v>
      </c>
      <c r="L102" t="str">
        <v>=</v>
      </c>
      <c r="M102">
        <v>33</v>
      </c>
      <c r="O102" t="str">
        <v>G</v>
      </c>
      <c r="P102" t="str">
        <v>=</v>
      </c>
      <c r="Q102" t="str">
        <v>G</v>
      </c>
      <c r="R102" t="str">
        <v>g</v>
      </c>
      <c r="S102" t="str">
        <v>=</v>
      </c>
      <c r="T102" t="str">
        <v>g</v>
      </c>
      <c r="U102">
        <v>7</v>
      </c>
      <c r="V102" t="str">
        <v>=</v>
      </c>
      <c r="W102">
        <v>7</v>
      </c>
      <c r="X102">
        <v>33</v>
      </c>
      <c r="Y102" t="str">
        <v>=</v>
      </c>
      <c r="Z102">
        <v>33</v>
      </c>
    </row>
    <row r="103" ht="44.25" customHeight="1">
      <c r="B103" t="str">
        <v>H</v>
      </c>
      <c r="C103" t="str">
        <v>=</v>
      </c>
      <c r="D103" t="str">
        <v>H</v>
      </c>
      <c r="E103" t="str">
        <v>h</v>
      </c>
      <c r="F103" t="str">
        <v>=</v>
      </c>
      <c r="G103" t="str">
        <v>h</v>
      </c>
      <c r="H103">
        <v>8</v>
      </c>
      <c r="I103" t="str">
        <v>=</v>
      </c>
      <c r="J103">
        <v>8</v>
      </c>
      <c r="K103">
        <v>34</v>
      </c>
      <c r="L103" t="str">
        <v>=</v>
      </c>
      <c r="M103">
        <v>34</v>
      </c>
      <c r="O103" t="str">
        <v>H</v>
      </c>
      <c r="P103" t="str">
        <v>=</v>
      </c>
      <c r="Q103" t="str">
        <v>H</v>
      </c>
      <c r="R103" t="str">
        <v>h</v>
      </c>
      <c r="S103" t="str">
        <v>=</v>
      </c>
      <c r="T103" t="str">
        <v>h</v>
      </c>
      <c r="U103">
        <v>8</v>
      </c>
      <c r="V103" t="str">
        <v>=</v>
      </c>
      <c r="W103">
        <v>8</v>
      </c>
      <c r="X103">
        <v>34</v>
      </c>
      <c r="Y103" t="str">
        <v>=</v>
      </c>
      <c r="Z103">
        <v>34</v>
      </c>
    </row>
    <row r="104" ht="44.25" customHeight="1">
      <c r="B104" t="str">
        <v>I</v>
      </c>
      <c r="C104" t="str">
        <v>=</v>
      </c>
      <c r="D104" t="str">
        <v>I</v>
      </c>
      <c r="E104" t="str">
        <v>i</v>
      </c>
      <c r="F104" t="str">
        <v>=</v>
      </c>
      <c r="G104" t="str">
        <v>i</v>
      </c>
      <c r="H104">
        <v>9</v>
      </c>
      <c r="I104" t="str">
        <v>=</v>
      </c>
      <c r="J104">
        <v>9</v>
      </c>
      <c r="K104">
        <v>35</v>
      </c>
      <c r="L104" t="str">
        <v>=</v>
      </c>
      <c r="M104">
        <v>35</v>
      </c>
      <c r="O104" t="str">
        <v>I</v>
      </c>
      <c r="P104" t="str">
        <v>=</v>
      </c>
      <c r="Q104" t="str">
        <v>I</v>
      </c>
      <c r="R104" t="str">
        <v>i</v>
      </c>
      <c r="S104" t="str">
        <v>=</v>
      </c>
      <c r="T104" t="str">
        <v>i</v>
      </c>
      <c r="U104">
        <v>9</v>
      </c>
      <c r="V104" t="str">
        <v>=</v>
      </c>
      <c r="W104">
        <v>9</v>
      </c>
      <c r="X104">
        <v>35</v>
      </c>
      <c r="Y104" t="str">
        <v>=</v>
      </c>
      <c r="Z104">
        <v>35</v>
      </c>
    </row>
    <row r="105" ht="44.25" customHeight="1">
      <c r="B105" t="str">
        <v>J</v>
      </c>
      <c r="C105" t="str">
        <v>=</v>
      </c>
      <c r="D105" t="str">
        <v>J</v>
      </c>
      <c r="E105" t="str">
        <v>j</v>
      </c>
      <c r="F105" t="str">
        <v>=</v>
      </c>
      <c r="G105" t="str">
        <v>j</v>
      </c>
      <c r="H105">
        <v>10</v>
      </c>
      <c r="I105" t="str">
        <v>=</v>
      </c>
      <c r="J105">
        <v>10</v>
      </c>
      <c r="K105">
        <v>36</v>
      </c>
      <c r="L105" t="str">
        <v>=</v>
      </c>
      <c r="M105">
        <v>36</v>
      </c>
      <c r="O105" t="str">
        <v>J</v>
      </c>
      <c r="P105" t="str">
        <v>=</v>
      </c>
      <c r="Q105" t="str">
        <v>J</v>
      </c>
      <c r="R105" t="str">
        <v>j</v>
      </c>
      <c r="S105" t="str">
        <v>=</v>
      </c>
      <c r="T105" t="str">
        <v>j</v>
      </c>
      <c r="U105">
        <v>10</v>
      </c>
      <c r="V105" t="str">
        <v>=</v>
      </c>
      <c r="W105">
        <v>10</v>
      </c>
      <c r="X105">
        <v>36</v>
      </c>
      <c r="Y105" t="str">
        <v>=</v>
      </c>
      <c r="Z105">
        <v>36</v>
      </c>
    </row>
    <row r="106" ht="44.25" customHeight="1">
      <c r="B106" t="str">
        <v>K</v>
      </c>
      <c r="C106" t="str">
        <v>=</v>
      </c>
      <c r="D106" t="str">
        <v>K</v>
      </c>
      <c r="E106" t="str">
        <v>k</v>
      </c>
      <c r="F106" t="str">
        <v>=</v>
      </c>
      <c r="G106" t="str">
        <v>k</v>
      </c>
      <c r="H106">
        <v>11</v>
      </c>
      <c r="I106" t="str">
        <v>=</v>
      </c>
      <c r="J106">
        <v>11</v>
      </c>
      <c r="K106">
        <v>37</v>
      </c>
      <c r="L106" t="str">
        <v>=</v>
      </c>
      <c r="M106">
        <v>37</v>
      </c>
      <c r="O106" t="str">
        <v>K</v>
      </c>
      <c r="P106" t="str">
        <v>=</v>
      </c>
      <c r="Q106" t="str">
        <v>K</v>
      </c>
      <c r="R106" t="str">
        <v>k</v>
      </c>
      <c r="S106" t="str">
        <v>=</v>
      </c>
      <c r="T106" t="str">
        <v>k</v>
      </c>
      <c r="U106">
        <v>11</v>
      </c>
      <c r="V106" t="str">
        <v>=</v>
      </c>
      <c r="W106">
        <v>11</v>
      </c>
      <c r="X106">
        <v>37</v>
      </c>
      <c r="Y106" t="str">
        <v>=</v>
      </c>
      <c r="Z106">
        <v>37</v>
      </c>
    </row>
    <row r="107" ht="44.25" customHeight="1">
      <c r="B107" t="str">
        <v>L</v>
      </c>
      <c r="C107" t="str">
        <v>=</v>
      </c>
      <c r="D107" t="str">
        <v>L</v>
      </c>
      <c r="E107" t="str">
        <v>l</v>
      </c>
      <c r="F107" t="str">
        <v>=</v>
      </c>
      <c r="G107" t="str">
        <v>l</v>
      </c>
      <c r="H107">
        <v>12</v>
      </c>
      <c r="I107" t="str">
        <v>=</v>
      </c>
      <c r="J107">
        <v>12</v>
      </c>
      <c r="K107">
        <v>38</v>
      </c>
      <c r="L107" t="str">
        <v>=</v>
      </c>
      <c r="M107">
        <v>38</v>
      </c>
      <c r="O107" t="str">
        <v>L</v>
      </c>
      <c r="P107" t="str">
        <v>=</v>
      </c>
      <c r="Q107" t="str">
        <v>L</v>
      </c>
      <c r="R107" t="str">
        <v>l</v>
      </c>
      <c r="S107" t="str">
        <v>=</v>
      </c>
      <c r="T107" t="str">
        <v>l</v>
      </c>
      <c r="U107">
        <v>12</v>
      </c>
      <c r="V107" t="str">
        <v>=</v>
      </c>
      <c r="W107">
        <v>12</v>
      </c>
      <c r="X107">
        <v>38</v>
      </c>
      <c r="Y107" t="str">
        <v>=</v>
      </c>
      <c r="Z107">
        <v>38</v>
      </c>
    </row>
    <row r="108" ht="44.25" customHeight="1">
      <c r="B108" t="str">
        <v>M</v>
      </c>
      <c r="C108" t="str">
        <v>=</v>
      </c>
      <c r="D108" t="str">
        <v>M</v>
      </c>
      <c r="E108" t="str">
        <v>m</v>
      </c>
      <c r="F108" t="str">
        <v>=</v>
      </c>
      <c r="G108" t="str">
        <v>m</v>
      </c>
      <c r="H108">
        <v>13</v>
      </c>
      <c r="I108" t="str">
        <v>=</v>
      </c>
      <c r="J108">
        <v>13</v>
      </c>
      <c r="K108">
        <v>39</v>
      </c>
      <c r="L108" t="str">
        <v>=</v>
      </c>
      <c r="M108">
        <v>39</v>
      </c>
      <c r="O108" t="str">
        <v>M</v>
      </c>
      <c r="P108" t="str">
        <v>=</v>
      </c>
      <c r="Q108" t="str">
        <v>M</v>
      </c>
      <c r="R108" t="str">
        <v>m</v>
      </c>
      <c r="S108" t="str">
        <v>=</v>
      </c>
      <c r="T108" t="str">
        <v>m</v>
      </c>
      <c r="U108">
        <v>13</v>
      </c>
      <c r="V108" t="str">
        <v>=</v>
      </c>
      <c r="W108">
        <v>13</v>
      </c>
      <c r="X108">
        <v>39</v>
      </c>
      <c r="Y108" t="str">
        <v>=</v>
      </c>
      <c r="Z108">
        <v>39</v>
      </c>
    </row>
    <row r="109" ht="44.25" customHeight="1">
      <c r="B109" t="str">
        <v>N</v>
      </c>
      <c r="C109" t="str">
        <v>=</v>
      </c>
      <c r="D109" t="str">
        <v>N</v>
      </c>
      <c r="E109" t="str">
        <v>n</v>
      </c>
      <c r="F109" t="str">
        <v>=</v>
      </c>
      <c r="G109" t="str">
        <v>n</v>
      </c>
      <c r="H109">
        <v>14</v>
      </c>
      <c r="I109" t="str">
        <v>=</v>
      </c>
      <c r="J109">
        <v>14</v>
      </c>
      <c r="K109">
        <v>40</v>
      </c>
      <c r="L109" t="str">
        <v>=</v>
      </c>
      <c r="M109">
        <v>40</v>
      </c>
      <c r="O109" t="str">
        <v>N</v>
      </c>
      <c r="P109" t="str">
        <v>=</v>
      </c>
      <c r="Q109" t="str">
        <v>N</v>
      </c>
      <c r="R109" t="str">
        <v>n</v>
      </c>
      <c r="S109" t="str">
        <v>=</v>
      </c>
      <c r="T109" t="str">
        <v>n</v>
      </c>
      <c r="U109">
        <v>14</v>
      </c>
      <c r="V109" t="str">
        <v>=</v>
      </c>
      <c r="W109">
        <v>14</v>
      </c>
      <c r="X109">
        <v>40</v>
      </c>
      <c r="Y109" t="str">
        <v>=</v>
      </c>
      <c r="Z109">
        <v>40</v>
      </c>
    </row>
    <row r="110" ht="44.25" customHeight="1">
      <c r="B110" t="str">
        <v>O</v>
      </c>
      <c r="C110" t="str">
        <v>=</v>
      </c>
      <c r="D110" t="str">
        <v>O</v>
      </c>
      <c r="E110" t="str">
        <v>o</v>
      </c>
      <c r="F110" t="str">
        <v>=</v>
      </c>
      <c r="G110" t="str">
        <v>o</v>
      </c>
      <c r="H110">
        <v>15</v>
      </c>
      <c r="I110" t="str">
        <v>=</v>
      </c>
      <c r="J110">
        <v>15</v>
      </c>
      <c r="K110">
        <v>41</v>
      </c>
      <c r="L110" t="str">
        <v>=</v>
      </c>
      <c r="M110">
        <v>41</v>
      </c>
      <c r="O110" t="str">
        <v>O</v>
      </c>
      <c r="P110" t="str">
        <v>=</v>
      </c>
      <c r="Q110" t="str">
        <v>O</v>
      </c>
      <c r="R110" t="str">
        <v>o</v>
      </c>
      <c r="S110" t="str">
        <v>=</v>
      </c>
      <c r="T110" t="str">
        <v>o</v>
      </c>
      <c r="U110">
        <v>15</v>
      </c>
      <c r="V110" t="str">
        <v>=</v>
      </c>
      <c r="W110">
        <v>15</v>
      </c>
      <c r="X110">
        <v>41</v>
      </c>
      <c r="Y110" t="str">
        <v>=</v>
      </c>
      <c r="Z110">
        <v>41</v>
      </c>
    </row>
    <row r="111" ht="44.25" customHeight="1">
      <c r="B111" t="str">
        <v>P</v>
      </c>
      <c r="C111" t="str">
        <v>=</v>
      </c>
      <c r="D111" t="str">
        <v>P</v>
      </c>
      <c r="E111" t="str">
        <v>p</v>
      </c>
      <c r="F111" t="str">
        <v>=</v>
      </c>
      <c r="G111" t="str">
        <v>p</v>
      </c>
      <c r="H111">
        <v>16</v>
      </c>
      <c r="I111" t="str">
        <v>=</v>
      </c>
      <c r="J111">
        <v>16</v>
      </c>
      <c r="K111">
        <v>42</v>
      </c>
      <c r="L111" t="str">
        <v>=</v>
      </c>
      <c r="M111">
        <v>42</v>
      </c>
      <c r="O111" t="str">
        <v>P</v>
      </c>
      <c r="P111" t="str">
        <v>=</v>
      </c>
      <c r="Q111" t="str">
        <v>P</v>
      </c>
      <c r="R111" t="str">
        <v>p</v>
      </c>
      <c r="S111" t="str">
        <v>=</v>
      </c>
      <c r="T111" t="str">
        <v>p</v>
      </c>
      <c r="U111">
        <v>16</v>
      </c>
      <c r="V111" t="str">
        <v>=</v>
      </c>
      <c r="W111">
        <v>16</v>
      </c>
      <c r="X111">
        <v>42</v>
      </c>
      <c r="Y111" t="str">
        <v>=</v>
      </c>
      <c r="Z111">
        <v>42</v>
      </c>
    </row>
    <row r="112" ht="44.25" customHeight="1">
      <c r="B112" t="str">
        <v>Q</v>
      </c>
      <c r="C112" t="str">
        <v>=</v>
      </c>
      <c r="D112" t="str">
        <v>Q</v>
      </c>
      <c r="E112" t="str">
        <v>q</v>
      </c>
      <c r="F112" t="str">
        <v>=</v>
      </c>
      <c r="G112" t="str">
        <v>q</v>
      </c>
      <c r="H112">
        <v>17</v>
      </c>
      <c r="I112" t="str">
        <v>=</v>
      </c>
      <c r="J112">
        <v>17</v>
      </c>
      <c r="K112">
        <v>43</v>
      </c>
      <c r="L112" t="str">
        <v>=</v>
      </c>
      <c r="M112">
        <v>43</v>
      </c>
      <c r="O112" t="str">
        <v>Q</v>
      </c>
      <c r="P112" t="str">
        <v>=</v>
      </c>
      <c r="Q112" t="str">
        <v>Q</v>
      </c>
      <c r="R112" t="str">
        <v>q</v>
      </c>
      <c r="S112" t="str">
        <v>=</v>
      </c>
      <c r="T112" t="str">
        <v>q</v>
      </c>
      <c r="U112">
        <v>17</v>
      </c>
      <c r="V112" t="str">
        <v>=</v>
      </c>
      <c r="W112">
        <v>17</v>
      </c>
      <c r="X112">
        <v>43</v>
      </c>
      <c r="Y112" t="str">
        <v>=</v>
      </c>
      <c r="Z112">
        <v>43</v>
      </c>
    </row>
    <row r="113" ht="44.25" customHeight="1">
      <c r="B113" t="str">
        <v>R</v>
      </c>
      <c r="C113" t="str">
        <v>=</v>
      </c>
      <c r="D113" t="str">
        <v>R</v>
      </c>
      <c r="E113" t="str">
        <v>r</v>
      </c>
      <c r="F113" t="str">
        <v>=</v>
      </c>
      <c r="G113" t="str">
        <v>r</v>
      </c>
      <c r="H113">
        <v>18</v>
      </c>
      <c r="I113" t="str">
        <v>=</v>
      </c>
      <c r="J113">
        <v>18</v>
      </c>
      <c r="K113">
        <v>44</v>
      </c>
      <c r="L113" t="str">
        <v>=</v>
      </c>
      <c r="M113">
        <v>44</v>
      </c>
      <c r="O113" t="str">
        <v>R</v>
      </c>
      <c r="P113" t="str">
        <v>=</v>
      </c>
      <c r="Q113" t="str">
        <v>R</v>
      </c>
      <c r="R113" t="str">
        <v>r</v>
      </c>
      <c r="S113" t="str">
        <v>=</v>
      </c>
      <c r="T113" t="str">
        <v>r</v>
      </c>
      <c r="U113">
        <v>18</v>
      </c>
      <c r="V113" t="str">
        <v>=</v>
      </c>
      <c r="W113">
        <v>18</v>
      </c>
      <c r="X113">
        <v>44</v>
      </c>
      <c r="Y113" t="str">
        <v>=</v>
      </c>
      <c r="Z113">
        <v>44</v>
      </c>
    </row>
    <row r="114" ht="44.25" customHeight="1">
      <c r="B114" t="str">
        <v>S</v>
      </c>
      <c r="C114" t="str">
        <v>=</v>
      </c>
      <c r="D114" t="str">
        <v>S</v>
      </c>
      <c r="E114" t="str">
        <v>s</v>
      </c>
      <c r="F114" t="str">
        <v>=</v>
      </c>
      <c r="G114" t="str">
        <v>s</v>
      </c>
      <c r="H114">
        <v>19</v>
      </c>
      <c r="I114" t="str">
        <v>=</v>
      </c>
      <c r="J114">
        <v>19</v>
      </c>
      <c r="K114">
        <v>45</v>
      </c>
      <c r="L114" t="str">
        <v>=</v>
      </c>
      <c r="M114">
        <v>45</v>
      </c>
      <c r="O114" t="str">
        <v>S</v>
      </c>
      <c r="P114" t="str">
        <v>=</v>
      </c>
      <c r="Q114" t="str">
        <v>S</v>
      </c>
      <c r="R114" t="str">
        <v>s</v>
      </c>
      <c r="S114" t="str">
        <v>=</v>
      </c>
      <c r="T114" t="str">
        <v>s</v>
      </c>
      <c r="U114">
        <v>19</v>
      </c>
      <c r="V114" t="str">
        <v>=</v>
      </c>
      <c r="W114">
        <v>19</v>
      </c>
      <c r="X114">
        <v>45</v>
      </c>
      <c r="Y114" t="str">
        <v>=</v>
      </c>
      <c r="Z114">
        <v>45</v>
      </c>
    </row>
    <row r="115" ht="44.25" customHeight="1">
      <c r="B115" t="str">
        <v>T</v>
      </c>
      <c r="C115" t="str">
        <v>=</v>
      </c>
      <c r="D115" t="str">
        <v>T</v>
      </c>
      <c r="E115" t="str">
        <v>t</v>
      </c>
      <c r="F115" t="str">
        <v>=</v>
      </c>
      <c r="G115" t="str">
        <v>t</v>
      </c>
      <c r="H115">
        <v>20</v>
      </c>
      <c r="I115" t="str">
        <v>=</v>
      </c>
      <c r="J115">
        <v>20</v>
      </c>
      <c r="K115">
        <v>46</v>
      </c>
      <c r="L115" t="str">
        <v>=</v>
      </c>
      <c r="M115">
        <v>46</v>
      </c>
      <c r="O115" t="str">
        <v>T</v>
      </c>
      <c r="P115" t="str">
        <v>=</v>
      </c>
      <c r="Q115" t="str">
        <v>T</v>
      </c>
      <c r="R115" t="str">
        <v>t</v>
      </c>
      <c r="S115" t="str">
        <v>=</v>
      </c>
      <c r="T115" t="str">
        <v>t</v>
      </c>
      <c r="U115">
        <v>20</v>
      </c>
      <c r="V115" t="str">
        <v>=</v>
      </c>
      <c r="W115">
        <v>20</v>
      </c>
      <c r="X115">
        <v>46</v>
      </c>
      <c r="Y115" t="str">
        <v>=</v>
      </c>
      <c r="Z115">
        <v>46</v>
      </c>
    </row>
    <row r="116" ht="44.25" customHeight="1">
      <c r="B116" t="str">
        <v>U</v>
      </c>
      <c r="C116" t="str">
        <v>=</v>
      </c>
      <c r="D116" t="str">
        <v>U</v>
      </c>
      <c r="E116" t="str">
        <v>u</v>
      </c>
      <c r="F116" t="str">
        <v>=</v>
      </c>
      <c r="G116" t="str">
        <v>u</v>
      </c>
      <c r="H116">
        <v>21</v>
      </c>
      <c r="I116" t="str">
        <v>=</v>
      </c>
      <c r="J116">
        <v>21</v>
      </c>
      <c r="K116">
        <v>47</v>
      </c>
      <c r="L116" t="str">
        <v>=</v>
      </c>
      <c r="M116">
        <v>47</v>
      </c>
      <c r="O116" t="str">
        <v>U</v>
      </c>
      <c r="P116" t="str">
        <v>=</v>
      </c>
      <c r="Q116" t="str">
        <v>U</v>
      </c>
      <c r="R116" t="str">
        <v>u</v>
      </c>
      <c r="S116" t="str">
        <v>=</v>
      </c>
      <c r="T116" t="str">
        <v>u</v>
      </c>
      <c r="U116">
        <v>21</v>
      </c>
      <c r="V116" t="str">
        <v>=</v>
      </c>
      <c r="W116">
        <v>21</v>
      </c>
      <c r="X116">
        <v>47</v>
      </c>
      <c r="Y116" t="str">
        <v>=</v>
      </c>
      <c r="Z116">
        <v>47</v>
      </c>
    </row>
    <row r="117" ht="44.25" customHeight="1">
      <c r="B117" t="str">
        <v>V</v>
      </c>
      <c r="C117" t="str">
        <v>=</v>
      </c>
      <c r="D117" t="str">
        <v>V</v>
      </c>
      <c r="E117" t="str">
        <v>v</v>
      </c>
      <c r="F117" t="str">
        <v>=</v>
      </c>
      <c r="G117" t="str">
        <v>v</v>
      </c>
      <c r="H117">
        <v>22</v>
      </c>
      <c r="I117" t="str">
        <v>=</v>
      </c>
      <c r="J117">
        <v>22</v>
      </c>
      <c r="K117">
        <v>48</v>
      </c>
      <c r="L117" t="str">
        <v>=</v>
      </c>
      <c r="M117">
        <v>48</v>
      </c>
      <c r="O117" t="str">
        <v>V</v>
      </c>
      <c r="P117" t="str">
        <v>=</v>
      </c>
      <c r="Q117" t="str">
        <v>V</v>
      </c>
      <c r="R117" t="str">
        <v>v</v>
      </c>
      <c r="S117" t="str">
        <v>=</v>
      </c>
      <c r="T117" t="str">
        <v>v</v>
      </c>
      <c r="U117">
        <v>22</v>
      </c>
      <c r="V117" t="str">
        <v>=</v>
      </c>
      <c r="W117">
        <v>22</v>
      </c>
      <c r="X117">
        <v>48</v>
      </c>
      <c r="Y117" t="str">
        <v>=</v>
      </c>
      <c r="Z117">
        <v>48</v>
      </c>
    </row>
    <row r="118" ht="44.25" customHeight="1">
      <c r="B118" t="str">
        <v>W</v>
      </c>
      <c r="C118" t="str">
        <v>=</v>
      </c>
      <c r="D118" t="str">
        <v>W</v>
      </c>
      <c r="E118" t="str">
        <v>w</v>
      </c>
      <c r="F118" t="str">
        <v>=</v>
      </c>
      <c r="G118" t="str">
        <v>w</v>
      </c>
      <c r="H118">
        <v>23</v>
      </c>
      <c r="I118" t="str">
        <v>=</v>
      </c>
      <c r="J118">
        <v>23</v>
      </c>
      <c r="K118">
        <v>49</v>
      </c>
      <c r="L118" t="str">
        <v>=</v>
      </c>
      <c r="M118">
        <v>49</v>
      </c>
      <c r="O118" t="str">
        <v>W</v>
      </c>
      <c r="P118" t="str">
        <v>=</v>
      </c>
      <c r="Q118" t="str">
        <v>W</v>
      </c>
      <c r="R118" t="str">
        <v>w</v>
      </c>
      <c r="S118" t="str">
        <v>=</v>
      </c>
      <c r="T118" t="str">
        <v>w</v>
      </c>
      <c r="U118">
        <v>23</v>
      </c>
      <c r="V118" t="str">
        <v>=</v>
      </c>
      <c r="W118">
        <v>23</v>
      </c>
      <c r="X118">
        <v>49</v>
      </c>
      <c r="Y118" t="str">
        <v>=</v>
      </c>
      <c r="Z118">
        <v>49</v>
      </c>
    </row>
    <row r="119" ht="44.25" customHeight="1">
      <c r="B119" t="str">
        <v>X</v>
      </c>
      <c r="C119" t="str">
        <v>=</v>
      </c>
      <c r="D119" t="str">
        <v>X</v>
      </c>
      <c r="E119" t="str">
        <v>x</v>
      </c>
      <c r="F119" t="str">
        <v>=</v>
      </c>
      <c r="G119" t="str">
        <v>x</v>
      </c>
      <c r="H119">
        <v>24</v>
      </c>
      <c r="I119" t="str">
        <v>=</v>
      </c>
      <c r="J119">
        <v>24</v>
      </c>
      <c r="K119">
        <v>50</v>
      </c>
      <c r="L119" t="str">
        <v>=</v>
      </c>
      <c r="M119">
        <v>50</v>
      </c>
      <c r="O119" t="str">
        <v>X</v>
      </c>
      <c r="P119" t="str">
        <v>=</v>
      </c>
      <c r="Q119" t="str">
        <v>X</v>
      </c>
      <c r="R119" t="str">
        <v>x</v>
      </c>
      <c r="S119" t="str">
        <v>=</v>
      </c>
      <c r="T119" t="str">
        <v>x</v>
      </c>
      <c r="U119">
        <v>24</v>
      </c>
      <c r="V119" t="str">
        <v>=</v>
      </c>
      <c r="W119">
        <v>24</v>
      </c>
      <c r="X119">
        <v>50</v>
      </c>
      <c r="Y119" t="str">
        <v>=</v>
      </c>
      <c r="Z119">
        <v>50</v>
      </c>
    </row>
    <row r="120" ht="44.25" customHeight="1">
      <c r="B120" t="str">
        <v>Y</v>
      </c>
      <c r="C120" t="str">
        <v>=</v>
      </c>
      <c r="D120" t="str">
        <v>Y</v>
      </c>
      <c r="E120" t="str">
        <v>y</v>
      </c>
      <c r="F120" t="str">
        <v>=</v>
      </c>
      <c r="G120" t="str">
        <v>y</v>
      </c>
      <c r="H120">
        <v>25</v>
      </c>
      <c r="I120" t="str">
        <v>=</v>
      </c>
      <c r="J120">
        <v>25</v>
      </c>
      <c r="K120">
        <v>51</v>
      </c>
      <c r="L120" t="str">
        <v>=</v>
      </c>
      <c r="M120">
        <v>51</v>
      </c>
      <c r="O120" t="str">
        <v>Y</v>
      </c>
      <c r="P120" t="str">
        <v>=</v>
      </c>
      <c r="Q120" t="str">
        <v>Y</v>
      </c>
      <c r="R120" t="str">
        <v>y</v>
      </c>
      <c r="S120" t="str">
        <v>=</v>
      </c>
      <c r="T120" t="str">
        <v>y</v>
      </c>
      <c r="U120">
        <v>25</v>
      </c>
      <c r="V120" t="str">
        <v>=</v>
      </c>
      <c r="W120">
        <v>25</v>
      </c>
      <c r="X120">
        <v>51</v>
      </c>
      <c r="Y120" t="str">
        <v>=</v>
      </c>
      <c r="Z120">
        <v>51</v>
      </c>
    </row>
    <row r="121" ht="44.25" customHeight="1">
      <c r="B121" t="str">
        <v>Z</v>
      </c>
      <c r="C121" t="str">
        <v>=</v>
      </c>
      <c r="D121" t="str">
        <v>Z</v>
      </c>
      <c r="E121" t="str">
        <v>z</v>
      </c>
      <c r="F121" t="str">
        <v>=</v>
      </c>
      <c r="G121" t="str">
        <v>z</v>
      </c>
      <c r="H121">
        <v>26</v>
      </c>
      <c r="I121" t="str">
        <v>=</v>
      </c>
      <c r="J121">
        <v>26</v>
      </c>
      <c r="K121">
        <v>52</v>
      </c>
      <c r="L121" t="str">
        <v>=</v>
      </c>
      <c r="M121">
        <v>52</v>
      </c>
      <c r="O121" t="str">
        <v>Z</v>
      </c>
      <c r="P121" t="str">
        <v>=</v>
      </c>
      <c r="Q121" t="str">
        <v>Z</v>
      </c>
      <c r="R121" t="str">
        <v>z</v>
      </c>
      <c r="S121" t="str">
        <v>=</v>
      </c>
      <c r="T121" t="str">
        <v>z</v>
      </c>
      <c r="U121">
        <v>26</v>
      </c>
      <c r="V121" t="str">
        <v>=</v>
      </c>
      <c r="W121">
        <v>26</v>
      </c>
      <c r="X121">
        <v>52</v>
      </c>
      <c r="Y121" t="str">
        <v>=</v>
      </c>
      <c r="Z121">
        <v>52</v>
      </c>
    </row>
    <row r="122" ht="44.25" customHeight="1">
      <c r="B122" t="str">
        <v>&amp;</v>
      </c>
      <c r="C122" t="str">
        <v>=</v>
      </c>
      <c r="D122" t="str">
        <v>&amp;</v>
      </c>
      <c r="E122" t="str">
        <v>%</v>
      </c>
      <c r="F122" t="str">
        <v>=</v>
      </c>
      <c r="G122" t="str">
        <v>%</v>
      </c>
      <c r="H122" t="str">
        <v>£</v>
      </c>
      <c r="I122" t="str">
        <v>=</v>
      </c>
      <c r="J122" t="str">
        <v>£</v>
      </c>
      <c r="K122" t="str">
        <v>;</v>
      </c>
      <c r="L122" t="str">
        <v>=</v>
      </c>
      <c r="M122" t="str">
        <v>;</v>
      </c>
      <c r="O122" t="str">
        <v>&amp;</v>
      </c>
      <c r="P122" t="str">
        <v>=</v>
      </c>
      <c r="Q122" t="str">
        <v>&amp;</v>
      </c>
      <c r="R122" t="str">
        <v>%</v>
      </c>
      <c r="S122" t="str">
        <v>=</v>
      </c>
      <c r="T122" t="str">
        <v>%</v>
      </c>
      <c r="U122" t="str">
        <v>£</v>
      </c>
      <c r="V122" t="str">
        <v>=</v>
      </c>
      <c r="W122" t="str">
        <v>£</v>
      </c>
      <c r="X122" t="str">
        <v>;</v>
      </c>
      <c r="Y122" t="str">
        <v>=</v>
      </c>
      <c r="Z122" t="str">
        <v>;</v>
      </c>
    </row>
    <row r="123" ht="44.25" customHeight="1">
      <c r="B123" t="str">
        <v>é</v>
      </c>
      <c r="C123" t="str">
        <v>=</v>
      </c>
      <c r="D123" t="str">
        <v>é</v>
      </c>
      <c r="E123" t="str">
        <v>#</v>
      </c>
      <c r="F123" t="str">
        <v>=</v>
      </c>
      <c r="G123" t="str">
        <v>#</v>
      </c>
      <c r="H123" t="str">
        <v>@</v>
      </c>
      <c r="I123" t="str">
        <v>=</v>
      </c>
      <c r="J123" t="str">
        <v>@</v>
      </c>
      <c r="K123" t="str">
        <v>:</v>
      </c>
      <c r="L123" t="str">
        <v>=</v>
      </c>
      <c r="M123" t="str">
        <v>:</v>
      </c>
      <c r="O123" t="str">
        <v>é</v>
      </c>
      <c r="P123" t="str">
        <v>=</v>
      </c>
      <c r="Q123" t="str">
        <v>é</v>
      </c>
      <c r="R123" t="str">
        <v>#</v>
      </c>
      <c r="S123" t="str">
        <v>=</v>
      </c>
      <c r="T123" t="str">
        <v>#</v>
      </c>
      <c r="U123" t="str">
        <v>@</v>
      </c>
      <c r="V123" t="str">
        <v>=</v>
      </c>
      <c r="W123" t="str">
        <v>@</v>
      </c>
      <c r="X123" t="str">
        <v>:</v>
      </c>
      <c r="Y123" t="str">
        <v>=</v>
      </c>
      <c r="Z123" t="str">
        <v>:</v>
      </c>
    </row>
    <row r="124" ht="44.25" customHeight="1">
      <c r="B124" t="str">
        <v>è</v>
      </c>
      <c r="C124" t="str">
        <v>=</v>
      </c>
      <c r="D124" t="str">
        <v>è</v>
      </c>
      <c r="E124" t="str">
        <v>(</v>
      </c>
      <c r="F124" t="str">
        <v>=</v>
      </c>
      <c r="G124" t="str">
        <v>(</v>
      </c>
      <c r="H124" t="str">
        <v>!</v>
      </c>
      <c r="I124" t="str">
        <v>=</v>
      </c>
      <c r="J124" t="str">
        <v>!</v>
      </c>
      <c r="K124" t="str">
        <v>-</v>
      </c>
      <c r="L124" t="str">
        <v>=</v>
      </c>
      <c r="M124" t="str">
        <v>-</v>
      </c>
      <c r="O124" t="str">
        <v>è</v>
      </c>
      <c r="P124" t="str">
        <v>=</v>
      </c>
      <c r="Q124" t="str">
        <v>è</v>
      </c>
      <c r="R124" t="str">
        <v>(</v>
      </c>
      <c r="S124" t="str">
        <v>=</v>
      </c>
      <c r="T124" t="str">
        <v>(</v>
      </c>
      <c r="U124" t="str">
        <v>!</v>
      </c>
      <c r="V124" t="str">
        <v>=</v>
      </c>
      <c r="W124" t="str">
        <v>!</v>
      </c>
      <c r="X124" t="str">
        <v>-</v>
      </c>
      <c r="Y124" t="str">
        <v>=</v>
      </c>
      <c r="Z124" t="str">
        <v>-</v>
      </c>
    </row>
    <row r="125" ht="44.25" customHeight="1">
      <c r="B125" t="str">
        <v>ù</v>
      </c>
      <c r="C125" t="str">
        <v>=</v>
      </c>
      <c r="D125" t="str">
        <v>ù</v>
      </c>
      <c r="E125" t="str">
        <v>)</v>
      </c>
      <c r="F125" t="str">
        <v>=</v>
      </c>
      <c r="G125" t="str">
        <v>)</v>
      </c>
      <c r="H125" t="str">
        <v>?</v>
      </c>
      <c r="I125" t="str">
        <v>=</v>
      </c>
      <c r="J125" t="str">
        <v>?</v>
      </c>
      <c r="K125" t="str">
        <v>.</v>
      </c>
      <c r="L125" t="str">
        <v>=</v>
      </c>
      <c r="M125" t="str">
        <v>.</v>
      </c>
      <c r="O125" t="str">
        <v>ù</v>
      </c>
      <c r="P125" t="str">
        <v>=</v>
      </c>
      <c r="Q125" t="str">
        <v>ù</v>
      </c>
      <c r="R125" t="str">
        <v>)</v>
      </c>
      <c r="S125" t="str">
        <v>=</v>
      </c>
      <c r="T125" t="str">
        <v>)</v>
      </c>
      <c r="U125" t="str">
        <v>?</v>
      </c>
      <c r="V125" t="str">
        <v>=</v>
      </c>
      <c r="W125" t="str">
        <v>?</v>
      </c>
      <c r="X125" t="str">
        <v>.</v>
      </c>
      <c r="Y125" t="str">
        <v>=</v>
      </c>
      <c r="Z125" t="str">
        <v>.</v>
      </c>
    </row>
    <row r="126" ht="44.25" customHeight="1">
      <c r="B126" t="str">
        <v>ç</v>
      </c>
      <c r="C126" t="str">
        <v>=</v>
      </c>
      <c r="D126" t="str">
        <v>ç</v>
      </c>
      <c r="E126" t="str">
        <v>[</v>
      </c>
      <c r="F126" t="str">
        <v>=</v>
      </c>
      <c r="G126" t="str">
        <v>[</v>
      </c>
      <c r="H126" t="str">
        <v>&gt;</v>
      </c>
      <c r="I126" t="str">
        <v>=</v>
      </c>
      <c r="J126" t="str">
        <v>&gt;</v>
      </c>
      <c r="K126" t="str">
        <v>~</v>
      </c>
      <c r="L126" t="str">
        <v>=</v>
      </c>
      <c r="M126" t="str">
        <v>~</v>
      </c>
      <c r="O126" t="str">
        <v>ç</v>
      </c>
      <c r="P126" t="str">
        <v>=</v>
      </c>
      <c r="Q126" t="str">
        <v>ç</v>
      </c>
      <c r="R126" t="str">
        <v>[</v>
      </c>
      <c r="S126" t="str">
        <v>=</v>
      </c>
      <c r="T126" t="str">
        <v>[</v>
      </c>
      <c r="U126" t="str">
        <v>&gt;</v>
      </c>
      <c r="V126" t="str">
        <v>=</v>
      </c>
      <c r="W126" t="str">
        <v>&gt;</v>
      </c>
      <c r="X126" t="str">
        <v>~</v>
      </c>
      <c r="Y126" t="str">
        <v>=</v>
      </c>
      <c r="Z126" t="str">
        <v>~</v>
      </c>
    </row>
    <row r="127" ht="44.25" customHeight="1">
      <c r="B127" t="str">
        <v>à</v>
      </c>
      <c r="C127" t="str">
        <v>=</v>
      </c>
      <c r="D127" t="str">
        <v>à</v>
      </c>
      <c r="E127" t="str">
        <v>]</v>
      </c>
      <c r="F127" t="str">
        <v>=</v>
      </c>
      <c r="G127" t="str">
        <v>]</v>
      </c>
      <c r="H127" t="str">
        <v>&lt;</v>
      </c>
      <c r="I127" t="str">
        <v>=</v>
      </c>
      <c r="J127" t="str">
        <v>&lt;</v>
      </c>
      <c r="K127" t="str">
        <v>"</v>
      </c>
      <c r="L127" t="str">
        <v>=</v>
      </c>
      <c r="M127" t="str">
        <v>"</v>
      </c>
      <c r="O127" t="str">
        <v>à</v>
      </c>
      <c r="P127" t="str">
        <v>=</v>
      </c>
      <c r="Q127" t="str">
        <v>à</v>
      </c>
      <c r="R127" t="str">
        <v>]</v>
      </c>
      <c r="S127" t="str">
        <v>=</v>
      </c>
      <c r="T127" t="str">
        <v>]</v>
      </c>
      <c r="U127" t="str">
        <v>&lt;</v>
      </c>
      <c r="V127" t="str">
        <v>=</v>
      </c>
      <c r="W127" t="str">
        <v>&lt;</v>
      </c>
      <c r="X127" t="str">
        <v>"</v>
      </c>
      <c r="Y127" t="str">
        <v>=</v>
      </c>
      <c r="Z127" t="str">
        <v>"</v>
      </c>
    </row>
    <row r="128" ht="44.25" customHeight="1">
      <c r="B128" t="str">
        <v>µ</v>
      </c>
      <c r="C128" t="str">
        <v>=</v>
      </c>
      <c r="D128" t="str">
        <v>µ</v>
      </c>
      <c r="E128" t="str">
        <v>{</v>
      </c>
      <c r="F128" t="str">
        <v>=</v>
      </c>
      <c r="G128" t="str">
        <v>{</v>
      </c>
      <c r="H128" t="str">
        <v>\</v>
      </c>
      <c r="I128" t="str">
        <v>=</v>
      </c>
      <c r="J128" t="str">
        <v>\</v>
      </c>
      <c r="K128" t="str">
        <v>*</v>
      </c>
      <c r="L128" t="str">
        <v>=</v>
      </c>
      <c r="M128" t="str">
        <v>*</v>
      </c>
      <c r="O128" t="str">
        <v>µ</v>
      </c>
      <c r="P128" t="str">
        <v>=</v>
      </c>
      <c r="Q128" t="str">
        <v>µ</v>
      </c>
      <c r="R128" t="str">
        <v>{</v>
      </c>
      <c r="S128" t="str">
        <v>=</v>
      </c>
      <c r="T128" t="str">
        <v>{</v>
      </c>
      <c r="U128" t="str">
        <v>\</v>
      </c>
      <c r="V128" t="str">
        <v>=</v>
      </c>
      <c r="W128" t="str">
        <v>\</v>
      </c>
      <c r="X128" t="str">
        <v>*</v>
      </c>
      <c r="Y128" t="str">
        <v>=</v>
      </c>
      <c r="Z128" t="str">
        <v>*</v>
      </c>
    </row>
    <row r="129" ht="44.25" customHeight="1">
      <c r="B129" t="str">
        <v>§</v>
      </c>
      <c r="C129" t="str">
        <v>=</v>
      </c>
      <c r="D129" t="str">
        <v>§</v>
      </c>
      <c r="E129" t="str">
        <v>}</v>
      </c>
      <c r="F129" t="str">
        <v>=</v>
      </c>
      <c r="G129" t="str">
        <v>}</v>
      </c>
      <c r="H129" t="str">
        <v>/</v>
      </c>
      <c r="I129" t="str">
        <v>=</v>
      </c>
      <c r="J129" t="str">
        <v>/</v>
      </c>
      <c r="K129" t="str">
        <v>,</v>
      </c>
      <c r="L129" t="str">
        <v>=</v>
      </c>
      <c r="M129" t="str">
        <v>,</v>
      </c>
      <c r="O129" t="str">
        <v>§</v>
      </c>
      <c r="P129" t="str">
        <v>=</v>
      </c>
      <c r="Q129" t="str">
        <v>§</v>
      </c>
      <c r="R129" t="str">
        <v>}</v>
      </c>
      <c r="S129" t="str">
        <v>=</v>
      </c>
      <c r="T129" t="str">
        <v>}</v>
      </c>
      <c r="U129" t="str">
        <v>/</v>
      </c>
      <c r="V129" t="str">
        <v>=</v>
      </c>
      <c r="W129" t="str">
        <v>/</v>
      </c>
      <c r="X129" t="str">
        <v>,</v>
      </c>
      <c r="Y129" t="str">
        <v>=</v>
      </c>
      <c r="Z129" t="str">
        <v>,</v>
      </c>
    </row>
    <row r="130" ht="44.25" customHeight="1">
      <c r="C130" t="str">
        <v>=</v>
      </c>
      <c r="E130" t="str">
        <v>|</v>
      </c>
      <c r="F130" t="str">
        <v>=</v>
      </c>
      <c r="G130" t="str">
        <v>|</v>
      </c>
      <c r="H130" t="str">
        <v>_</v>
      </c>
      <c r="I130" t="str">
        <v>=</v>
      </c>
      <c r="J130" t="str">
        <v>_</v>
      </c>
      <c r="L130" t="str">
        <v>=</v>
      </c>
      <c r="P130" t="str">
        <v>=</v>
      </c>
      <c r="R130" t="str">
        <v>|</v>
      </c>
      <c r="S130" t="str">
        <v>=</v>
      </c>
      <c r="T130" t="str">
        <v>|</v>
      </c>
      <c r="U130" t="str">
        <v>_</v>
      </c>
      <c r="V130" t="str">
        <v>=</v>
      </c>
      <c r="W130" t="str">
        <v>_</v>
      </c>
      <c r="Y130" t="str">
        <v>=</v>
      </c>
    </row>
    <row r="131" ht="15" customHeight="1"/>
    <row r="132"/>
    <row r="133"/>
    <row r="134" ht="30" customHeight="1">
      <c r="B134" t="str">
        <v>Saisir lettre ou nombre</v>
      </c>
      <c r="D134" t="str">
        <v>Correspondance</v>
      </c>
      <c r="E134" t="str">
        <v>Police MT Extra</v>
      </c>
      <c r="O134" t="str">
        <v>Saisir lettre ou nombre</v>
      </c>
      <c r="Q134" t="str">
        <v>Correspondance</v>
      </c>
      <c r="R134" t="str">
        <v>Police Symbol</v>
      </c>
    </row>
    <row r="135" ht="30" customHeight="1">
      <c r="B135" t="str">
        <v>Aa</v>
      </c>
      <c r="C135" t="str">
        <v>=</v>
      </c>
      <c r="D135" t="str">
        <f>B135</f>
        <v>Aa</v>
      </c>
      <c r="E135" t="str">
        <v>Copiez / collez le symbole sur votre document ou faites un imprim'écran</v>
      </c>
      <c r="O135" t="str">
        <v>Aa</v>
      </c>
      <c r="P135" t="str">
        <v>=</v>
      </c>
      <c r="Q135" t="str">
        <f>O135</f>
        <v>Aa</v>
      </c>
      <c r="R135" t="str">
        <v>Copiez / collez le symbole sur votre document ou faites un imprim'écran</v>
      </c>
    </row>
    <row r="136"/>
    <row r="137">
      <c r="B137" t="str">
        <v>Majuscules</v>
      </c>
      <c r="C137" t="str">
        <v>correspondance</v>
      </c>
      <c r="E137" t="str">
        <v>Minuscules</v>
      </c>
      <c r="F137" t="str">
        <v>correspondance</v>
      </c>
      <c r="H137" t="str">
        <v>Chiffres</v>
      </c>
      <c r="I137" t="str">
        <v>correspondance</v>
      </c>
      <c r="K137" t="str">
        <v>nombres</v>
      </c>
      <c r="L137" t="str">
        <v>correspondance</v>
      </c>
      <c r="O137" t="str">
        <v>Majuscules</v>
      </c>
      <c r="P137" t="str">
        <v>correspondance</v>
      </c>
      <c r="R137" t="str">
        <v>Minuscules</v>
      </c>
      <c r="S137" t="str">
        <v>correspondance</v>
      </c>
      <c r="U137" t="str">
        <v>Chiffres</v>
      </c>
      <c r="V137" t="str">
        <v>correspondance</v>
      </c>
      <c r="X137" t="str">
        <v>nombres</v>
      </c>
      <c r="Y137" t="str">
        <v>correspondance</v>
      </c>
    </row>
    <row r="138" ht="45" customHeight="1">
      <c r="B138" t="str">
        <v>A</v>
      </c>
      <c r="C138" t="str">
        <v>=</v>
      </c>
      <c r="D138" t="str">
        <v>A</v>
      </c>
      <c r="E138" t="str">
        <v>a</v>
      </c>
      <c r="F138" t="str">
        <v>=</v>
      </c>
      <c r="G138" t="str">
        <v>a</v>
      </c>
      <c r="H138">
        <v>1</v>
      </c>
      <c r="I138" t="str">
        <v>=</v>
      </c>
      <c r="J138">
        <v>1</v>
      </c>
      <c r="K138">
        <v>27</v>
      </c>
      <c r="L138" t="str">
        <v>=</v>
      </c>
      <c r="M138">
        <v>27</v>
      </c>
      <c r="O138" t="str">
        <v>A</v>
      </c>
      <c r="P138" t="str">
        <v>=</v>
      </c>
      <c r="Q138" t="str">
        <v>A</v>
      </c>
      <c r="R138" t="str">
        <v>a</v>
      </c>
      <c r="S138" t="str">
        <v>=</v>
      </c>
      <c r="T138" t="str">
        <v>a</v>
      </c>
      <c r="U138">
        <v>1</v>
      </c>
      <c r="V138" t="str">
        <v>=</v>
      </c>
      <c r="W138">
        <v>1</v>
      </c>
      <c r="X138">
        <v>27</v>
      </c>
      <c r="Y138" t="str">
        <v>=</v>
      </c>
      <c r="Z138">
        <v>27</v>
      </c>
    </row>
    <row r="139" ht="45" customHeight="1">
      <c r="B139" t="str">
        <v>B</v>
      </c>
      <c r="C139" t="str">
        <v>=</v>
      </c>
      <c r="D139" t="str">
        <v>B</v>
      </c>
      <c r="E139" t="str">
        <v>b</v>
      </c>
      <c r="F139" t="str">
        <v>=</v>
      </c>
      <c r="G139" t="str">
        <v>b</v>
      </c>
      <c r="H139">
        <v>2</v>
      </c>
      <c r="I139" t="str">
        <v>=</v>
      </c>
      <c r="J139">
        <v>2</v>
      </c>
      <c r="K139">
        <v>28</v>
      </c>
      <c r="L139" t="str">
        <v>=</v>
      </c>
      <c r="M139">
        <v>28</v>
      </c>
      <c r="O139" t="str">
        <v>B</v>
      </c>
      <c r="P139" t="str">
        <v>=</v>
      </c>
      <c r="Q139" t="str">
        <v>B</v>
      </c>
      <c r="R139" t="str">
        <v>b</v>
      </c>
      <c r="S139" t="str">
        <v>=</v>
      </c>
      <c r="T139" t="str">
        <v>b</v>
      </c>
      <c r="U139">
        <v>2</v>
      </c>
      <c r="V139" t="str">
        <v>=</v>
      </c>
      <c r="W139">
        <v>2</v>
      </c>
      <c r="X139">
        <v>28</v>
      </c>
      <c r="Y139" t="str">
        <v>=</v>
      </c>
      <c r="Z139">
        <v>28</v>
      </c>
    </row>
    <row r="140" ht="45" customHeight="1">
      <c r="B140" t="str">
        <v>C</v>
      </c>
      <c r="C140" t="str">
        <v>=</v>
      </c>
      <c r="D140" t="str">
        <v>C</v>
      </c>
      <c r="E140" t="str">
        <v>c</v>
      </c>
      <c r="F140" t="str">
        <v>=</v>
      </c>
      <c r="G140" t="str">
        <v>c</v>
      </c>
      <c r="H140">
        <v>3</v>
      </c>
      <c r="I140" t="str">
        <v>=</v>
      </c>
      <c r="J140">
        <v>3</v>
      </c>
      <c r="K140">
        <v>29</v>
      </c>
      <c r="L140" t="str">
        <v>=</v>
      </c>
      <c r="M140">
        <v>29</v>
      </c>
      <c r="O140" t="str">
        <v>C</v>
      </c>
      <c r="P140" t="str">
        <v>=</v>
      </c>
      <c r="Q140" t="str">
        <v>C</v>
      </c>
      <c r="R140" t="str">
        <v>c</v>
      </c>
      <c r="S140" t="str">
        <v>=</v>
      </c>
      <c r="T140" t="str">
        <v>c</v>
      </c>
      <c r="U140">
        <v>3</v>
      </c>
      <c r="V140" t="str">
        <v>=</v>
      </c>
      <c r="W140">
        <v>3</v>
      </c>
      <c r="X140">
        <v>29</v>
      </c>
      <c r="Y140" t="str">
        <v>=</v>
      </c>
      <c r="Z140">
        <v>29</v>
      </c>
    </row>
    <row r="141" ht="45" customHeight="1">
      <c r="B141" t="str">
        <v>D</v>
      </c>
      <c r="C141" t="str">
        <v>=</v>
      </c>
      <c r="D141" t="str">
        <v>D</v>
      </c>
      <c r="E141" t="str">
        <v>d</v>
      </c>
      <c r="F141" t="str">
        <v>=</v>
      </c>
      <c r="G141" t="str">
        <v>d</v>
      </c>
      <c r="H141">
        <v>4</v>
      </c>
      <c r="I141" t="str">
        <v>=</v>
      </c>
      <c r="J141">
        <v>4</v>
      </c>
      <c r="K141">
        <v>30</v>
      </c>
      <c r="L141" t="str">
        <v>=</v>
      </c>
      <c r="M141">
        <v>30</v>
      </c>
      <c r="O141" t="str">
        <v>D</v>
      </c>
      <c r="P141" t="str">
        <v>=</v>
      </c>
      <c r="Q141" t="str">
        <v>D</v>
      </c>
      <c r="R141" t="str">
        <v>d</v>
      </c>
      <c r="S141" t="str">
        <v>=</v>
      </c>
      <c r="T141" t="str">
        <v>d</v>
      </c>
      <c r="U141">
        <v>4</v>
      </c>
      <c r="V141" t="str">
        <v>=</v>
      </c>
      <c r="W141">
        <v>4</v>
      </c>
      <c r="X141">
        <v>30</v>
      </c>
      <c r="Y141" t="str">
        <v>=</v>
      </c>
      <c r="Z141">
        <v>30</v>
      </c>
    </row>
    <row r="142" ht="45" customHeight="1">
      <c r="B142" t="str">
        <v>E</v>
      </c>
      <c r="C142" t="str">
        <v>=</v>
      </c>
      <c r="D142" t="str">
        <v>E</v>
      </c>
      <c r="E142" t="str">
        <v>e</v>
      </c>
      <c r="F142" t="str">
        <v>=</v>
      </c>
      <c r="G142" t="str">
        <v>e</v>
      </c>
      <c r="H142">
        <v>5</v>
      </c>
      <c r="I142" t="str">
        <v>=</v>
      </c>
      <c r="J142">
        <v>5</v>
      </c>
      <c r="K142">
        <v>31</v>
      </c>
      <c r="L142" t="str">
        <v>=</v>
      </c>
      <c r="M142">
        <v>31</v>
      </c>
      <c r="O142" t="str">
        <v>E</v>
      </c>
      <c r="P142" t="str">
        <v>=</v>
      </c>
      <c r="Q142" t="str">
        <v>E</v>
      </c>
      <c r="R142" t="str">
        <v>e</v>
      </c>
      <c r="S142" t="str">
        <v>=</v>
      </c>
      <c r="T142" t="str">
        <v>e</v>
      </c>
      <c r="U142">
        <v>5</v>
      </c>
      <c r="V142" t="str">
        <v>=</v>
      </c>
      <c r="W142">
        <v>5</v>
      </c>
      <c r="X142">
        <v>31</v>
      </c>
      <c r="Y142" t="str">
        <v>=</v>
      </c>
      <c r="Z142">
        <v>31</v>
      </c>
    </row>
    <row r="143" ht="45" customHeight="1">
      <c r="B143" t="str">
        <v>F</v>
      </c>
      <c r="C143" t="str">
        <v>=</v>
      </c>
      <c r="D143" t="str">
        <v>F</v>
      </c>
      <c r="E143" t="str">
        <v>f</v>
      </c>
      <c r="F143" t="str">
        <v>=</v>
      </c>
      <c r="G143" t="str">
        <v>f</v>
      </c>
      <c r="H143">
        <v>6</v>
      </c>
      <c r="I143" t="str">
        <v>=</v>
      </c>
      <c r="J143">
        <v>6</v>
      </c>
      <c r="K143">
        <v>32</v>
      </c>
      <c r="L143" t="str">
        <v>=</v>
      </c>
      <c r="M143">
        <v>32</v>
      </c>
      <c r="O143" t="str">
        <v>F</v>
      </c>
      <c r="P143" t="str">
        <v>=</v>
      </c>
      <c r="Q143" t="str">
        <v>F</v>
      </c>
      <c r="R143" t="str">
        <v>f</v>
      </c>
      <c r="S143" t="str">
        <v>=</v>
      </c>
      <c r="T143" t="str">
        <v>f</v>
      </c>
      <c r="U143">
        <v>6</v>
      </c>
      <c r="V143" t="str">
        <v>=</v>
      </c>
      <c r="W143">
        <v>6</v>
      </c>
      <c r="X143">
        <v>32</v>
      </c>
      <c r="Y143" t="str">
        <v>=</v>
      </c>
      <c r="Z143">
        <v>32</v>
      </c>
    </row>
    <row r="144" ht="45" customHeight="1">
      <c r="B144" t="str">
        <v>G</v>
      </c>
      <c r="C144" t="str">
        <v>=</v>
      </c>
      <c r="D144" t="str">
        <v>G</v>
      </c>
      <c r="E144" t="str">
        <v>g</v>
      </c>
      <c r="F144" t="str">
        <v>=</v>
      </c>
      <c r="G144" t="str">
        <v>g</v>
      </c>
      <c r="H144">
        <v>7</v>
      </c>
      <c r="I144" t="str">
        <v>=</v>
      </c>
      <c r="J144">
        <v>7</v>
      </c>
      <c r="K144">
        <v>33</v>
      </c>
      <c r="L144" t="str">
        <v>=</v>
      </c>
      <c r="M144">
        <v>33</v>
      </c>
      <c r="O144" t="str">
        <v>G</v>
      </c>
      <c r="P144" t="str">
        <v>=</v>
      </c>
      <c r="Q144" t="str">
        <v>G</v>
      </c>
      <c r="R144" t="str">
        <v>g</v>
      </c>
      <c r="S144" t="str">
        <v>=</v>
      </c>
      <c r="T144" t="str">
        <v>g</v>
      </c>
      <c r="U144">
        <v>7</v>
      </c>
      <c r="V144" t="str">
        <v>=</v>
      </c>
      <c r="W144">
        <v>7</v>
      </c>
      <c r="X144">
        <v>33</v>
      </c>
      <c r="Y144" t="str">
        <v>=</v>
      </c>
      <c r="Z144">
        <v>33</v>
      </c>
    </row>
    <row r="145" ht="45" customHeight="1">
      <c r="B145" t="str">
        <v>H</v>
      </c>
      <c r="C145" t="str">
        <v>=</v>
      </c>
      <c r="D145" t="str">
        <v>H</v>
      </c>
      <c r="E145" t="str">
        <v>h</v>
      </c>
      <c r="F145" t="str">
        <v>=</v>
      </c>
      <c r="G145" t="str">
        <v>h</v>
      </c>
      <c r="H145">
        <v>8</v>
      </c>
      <c r="I145" t="str">
        <v>=</v>
      </c>
      <c r="J145">
        <v>8</v>
      </c>
      <c r="K145">
        <v>34</v>
      </c>
      <c r="L145" t="str">
        <v>=</v>
      </c>
      <c r="M145">
        <v>34</v>
      </c>
      <c r="O145" t="str">
        <v>H</v>
      </c>
      <c r="P145" t="str">
        <v>=</v>
      </c>
      <c r="Q145" t="str">
        <v>H</v>
      </c>
      <c r="R145" t="str">
        <v>h</v>
      </c>
      <c r="S145" t="str">
        <v>=</v>
      </c>
      <c r="T145" t="str">
        <v>h</v>
      </c>
      <c r="U145">
        <v>8</v>
      </c>
      <c r="V145" t="str">
        <v>=</v>
      </c>
      <c r="W145">
        <v>8</v>
      </c>
      <c r="X145">
        <v>34</v>
      </c>
      <c r="Y145" t="str">
        <v>=</v>
      </c>
      <c r="Z145">
        <v>34</v>
      </c>
    </row>
    <row r="146" ht="45" customHeight="1">
      <c r="B146" t="str">
        <v>I</v>
      </c>
      <c r="C146" t="str">
        <v>=</v>
      </c>
      <c r="D146" t="str">
        <v>I</v>
      </c>
      <c r="E146" t="str">
        <v>i</v>
      </c>
      <c r="F146" t="str">
        <v>=</v>
      </c>
      <c r="G146" t="str">
        <v>i</v>
      </c>
      <c r="H146">
        <v>9</v>
      </c>
      <c r="I146" t="str">
        <v>=</v>
      </c>
      <c r="J146">
        <v>9</v>
      </c>
      <c r="K146">
        <v>35</v>
      </c>
      <c r="L146" t="str">
        <v>=</v>
      </c>
      <c r="M146">
        <v>35</v>
      </c>
      <c r="O146" t="str">
        <v>I</v>
      </c>
      <c r="P146" t="str">
        <v>=</v>
      </c>
      <c r="Q146" t="str">
        <v>I</v>
      </c>
      <c r="R146" t="str">
        <v>i</v>
      </c>
      <c r="S146" t="str">
        <v>=</v>
      </c>
      <c r="T146" t="str">
        <v>i</v>
      </c>
      <c r="U146">
        <v>9</v>
      </c>
      <c r="V146" t="str">
        <v>=</v>
      </c>
      <c r="W146">
        <v>9</v>
      </c>
      <c r="X146">
        <v>35</v>
      </c>
      <c r="Y146" t="str">
        <v>=</v>
      </c>
      <c r="Z146">
        <v>35</v>
      </c>
    </row>
    <row r="147" ht="45" customHeight="1">
      <c r="B147" t="str">
        <v>J</v>
      </c>
      <c r="C147" t="str">
        <v>=</v>
      </c>
      <c r="D147" t="str">
        <v>J</v>
      </c>
      <c r="E147" t="str">
        <v>j</v>
      </c>
      <c r="F147" t="str">
        <v>=</v>
      </c>
      <c r="G147" t="str">
        <v>j</v>
      </c>
      <c r="H147">
        <v>10</v>
      </c>
      <c r="I147" t="str">
        <v>=</v>
      </c>
      <c r="J147">
        <v>10</v>
      </c>
      <c r="K147">
        <v>36</v>
      </c>
      <c r="L147" t="str">
        <v>=</v>
      </c>
      <c r="M147">
        <v>36</v>
      </c>
      <c r="O147" t="str">
        <v>J</v>
      </c>
      <c r="P147" t="str">
        <v>=</v>
      </c>
      <c r="Q147" t="str">
        <v>J</v>
      </c>
      <c r="R147" t="str">
        <v>j</v>
      </c>
      <c r="S147" t="str">
        <v>=</v>
      </c>
      <c r="T147" t="str">
        <v>j</v>
      </c>
      <c r="U147">
        <v>10</v>
      </c>
      <c r="V147" t="str">
        <v>=</v>
      </c>
      <c r="W147">
        <v>10</v>
      </c>
      <c r="X147">
        <v>36</v>
      </c>
      <c r="Y147" t="str">
        <v>=</v>
      </c>
      <c r="Z147">
        <v>36</v>
      </c>
    </row>
    <row r="148" ht="45" customHeight="1">
      <c r="B148" t="str">
        <v>K</v>
      </c>
      <c r="C148" t="str">
        <v>=</v>
      </c>
      <c r="D148" t="str">
        <v>K</v>
      </c>
      <c r="E148" t="str">
        <v>k</v>
      </c>
      <c r="F148" t="str">
        <v>=</v>
      </c>
      <c r="G148" t="str">
        <v>k</v>
      </c>
      <c r="H148">
        <v>11</v>
      </c>
      <c r="I148" t="str">
        <v>=</v>
      </c>
      <c r="J148">
        <v>11</v>
      </c>
      <c r="K148">
        <v>37</v>
      </c>
      <c r="L148" t="str">
        <v>=</v>
      </c>
      <c r="M148">
        <v>37</v>
      </c>
      <c r="O148" t="str">
        <v>K</v>
      </c>
      <c r="P148" t="str">
        <v>=</v>
      </c>
      <c r="Q148" t="str">
        <v>K</v>
      </c>
      <c r="R148" t="str">
        <v>k</v>
      </c>
      <c r="S148" t="str">
        <v>=</v>
      </c>
      <c r="T148" t="str">
        <v>k</v>
      </c>
      <c r="U148">
        <v>11</v>
      </c>
      <c r="V148" t="str">
        <v>=</v>
      </c>
      <c r="W148">
        <v>11</v>
      </c>
      <c r="X148">
        <v>37</v>
      </c>
      <c r="Y148" t="str">
        <v>=</v>
      </c>
      <c r="Z148">
        <v>37</v>
      </c>
    </row>
    <row r="149" ht="45" customHeight="1">
      <c r="B149" t="str">
        <v>L</v>
      </c>
      <c r="C149" t="str">
        <v>=</v>
      </c>
      <c r="D149" t="str">
        <v>L</v>
      </c>
      <c r="E149" t="str">
        <v>l</v>
      </c>
      <c r="F149" t="str">
        <v>=</v>
      </c>
      <c r="G149" t="str">
        <v>l</v>
      </c>
      <c r="H149">
        <v>12</v>
      </c>
      <c r="I149" t="str">
        <v>=</v>
      </c>
      <c r="J149">
        <v>12</v>
      </c>
      <c r="K149">
        <v>38</v>
      </c>
      <c r="L149" t="str">
        <v>=</v>
      </c>
      <c r="M149">
        <v>38</v>
      </c>
      <c r="O149" t="str">
        <v>L</v>
      </c>
      <c r="P149" t="str">
        <v>=</v>
      </c>
      <c r="Q149" t="str">
        <v>L</v>
      </c>
      <c r="R149" t="str">
        <v>l</v>
      </c>
      <c r="S149" t="str">
        <v>=</v>
      </c>
      <c r="T149" t="str">
        <v>l</v>
      </c>
      <c r="U149">
        <v>12</v>
      </c>
      <c r="V149" t="str">
        <v>=</v>
      </c>
      <c r="W149">
        <v>12</v>
      </c>
      <c r="X149">
        <v>38</v>
      </c>
      <c r="Y149" t="str">
        <v>=</v>
      </c>
      <c r="Z149">
        <v>38</v>
      </c>
    </row>
    <row r="150" ht="45" customHeight="1">
      <c r="B150" t="str">
        <v>M</v>
      </c>
      <c r="C150" t="str">
        <v>=</v>
      </c>
      <c r="D150" t="str">
        <v>M</v>
      </c>
      <c r="E150" t="str">
        <v>m</v>
      </c>
      <c r="F150" t="str">
        <v>=</v>
      </c>
      <c r="G150" t="str">
        <v>m</v>
      </c>
      <c r="H150">
        <v>13</v>
      </c>
      <c r="I150" t="str">
        <v>=</v>
      </c>
      <c r="J150">
        <v>13</v>
      </c>
      <c r="K150">
        <v>39</v>
      </c>
      <c r="L150" t="str">
        <v>=</v>
      </c>
      <c r="M150">
        <v>39</v>
      </c>
      <c r="O150" t="str">
        <v>M</v>
      </c>
      <c r="P150" t="str">
        <v>=</v>
      </c>
      <c r="Q150" t="str">
        <v>M</v>
      </c>
      <c r="R150" t="str">
        <v>m</v>
      </c>
      <c r="S150" t="str">
        <v>=</v>
      </c>
      <c r="T150" t="str">
        <v>m</v>
      </c>
      <c r="U150">
        <v>13</v>
      </c>
      <c r="V150" t="str">
        <v>=</v>
      </c>
      <c r="W150">
        <v>13</v>
      </c>
      <c r="X150">
        <v>39</v>
      </c>
      <c r="Y150" t="str">
        <v>=</v>
      </c>
      <c r="Z150">
        <v>39</v>
      </c>
    </row>
    <row r="151" ht="45" customHeight="1">
      <c r="B151" t="str">
        <v>N</v>
      </c>
      <c r="C151" t="str">
        <v>=</v>
      </c>
      <c r="D151" t="str">
        <v>N</v>
      </c>
      <c r="E151" t="str">
        <v>n</v>
      </c>
      <c r="F151" t="str">
        <v>=</v>
      </c>
      <c r="G151" t="str">
        <v>n</v>
      </c>
      <c r="H151">
        <v>14</v>
      </c>
      <c r="I151" t="str">
        <v>=</v>
      </c>
      <c r="J151">
        <v>14</v>
      </c>
      <c r="K151">
        <v>40</v>
      </c>
      <c r="L151" t="str">
        <v>=</v>
      </c>
      <c r="M151">
        <v>40</v>
      </c>
      <c r="O151" t="str">
        <v>N</v>
      </c>
      <c r="P151" t="str">
        <v>=</v>
      </c>
      <c r="Q151" t="str">
        <v>N</v>
      </c>
      <c r="R151" t="str">
        <v>n</v>
      </c>
      <c r="S151" t="str">
        <v>=</v>
      </c>
      <c r="T151" t="str">
        <v>n</v>
      </c>
      <c r="U151">
        <v>14</v>
      </c>
      <c r="V151" t="str">
        <v>=</v>
      </c>
      <c r="W151">
        <v>14</v>
      </c>
      <c r="X151">
        <v>40</v>
      </c>
      <c r="Y151" t="str">
        <v>=</v>
      </c>
      <c r="Z151">
        <v>40</v>
      </c>
    </row>
    <row r="152" ht="45" customHeight="1">
      <c r="B152" t="str">
        <v>O</v>
      </c>
      <c r="C152" t="str">
        <v>=</v>
      </c>
      <c r="D152" t="str">
        <v>O</v>
      </c>
      <c r="E152" t="str">
        <v>o</v>
      </c>
      <c r="F152" t="str">
        <v>=</v>
      </c>
      <c r="G152" t="str">
        <v>o</v>
      </c>
      <c r="H152">
        <v>15</v>
      </c>
      <c r="I152" t="str">
        <v>=</v>
      </c>
      <c r="J152">
        <v>15</v>
      </c>
      <c r="K152">
        <v>41</v>
      </c>
      <c r="L152" t="str">
        <v>=</v>
      </c>
      <c r="M152">
        <v>41</v>
      </c>
      <c r="O152" t="str">
        <v>O</v>
      </c>
      <c r="P152" t="str">
        <v>=</v>
      </c>
      <c r="Q152" t="str">
        <v>O</v>
      </c>
      <c r="R152" t="str">
        <v>o</v>
      </c>
      <c r="S152" t="str">
        <v>=</v>
      </c>
      <c r="T152" t="str">
        <v>o</v>
      </c>
      <c r="U152">
        <v>15</v>
      </c>
      <c r="V152" t="str">
        <v>=</v>
      </c>
      <c r="W152">
        <v>15</v>
      </c>
      <c r="X152">
        <v>41</v>
      </c>
      <c r="Y152" t="str">
        <v>=</v>
      </c>
      <c r="Z152">
        <v>41</v>
      </c>
    </row>
    <row r="153" ht="45" customHeight="1">
      <c r="B153" t="str">
        <v>P</v>
      </c>
      <c r="C153" t="str">
        <v>=</v>
      </c>
      <c r="D153" t="str">
        <v>P</v>
      </c>
      <c r="E153" t="str">
        <v>p</v>
      </c>
      <c r="F153" t="str">
        <v>=</v>
      </c>
      <c r="G153" t="str">
        <v>p</v>
      </c>
      <c r="H153">
        <v>16</v>
      </c>
      <c r="I153" t="str">
        <v>=</v>
      </c>
      <c r="J153">
        <v>16</v>
      </c>
      <c r="K153">
        <v>42</v>
      </c>
      <c r="L153" t="str">
        <v>=</v>
      </c>
      <c r="M153">
        <v>42</v>
      </c>
      <c r="O153" t="str">
        <v>P</v>
      </c>
      <c r="P153" t="str">
        <v>=</v>
      </c>
      <c r="Q153" t="str">
        <v>P</v>
      </c>
      <c r="R153" t="str">
        <v>p</v>
      </c>
      <c r="S153" t="str">
        <v>=</v>
      </c>
      <c r="T153" t="str">
        <v>p</v>
      </c>
      <c r="U153">
        <v>16</v>
      </c>
      <c r="V153" t="str">
        <v>=</v>
      </c>
      <c r="W153">
        <v>16</v>
      </c>
      <c r="X153">
        <v>42</v>
      </c>
      <c r="Y153" t="str">
        <v>=</v>
      </c>
      <c r="Z153">
        <v>42</v>
      </c>
    </row>
    <row r="154" ht="45" customHeight="1">
      <c r="B154" t="str">
        <v>Q</v>
      </c>
      <c r="C154" t="str">
        <v>=</v>
      </c>
      <c r="D154" t="str">
        <v>Q</v>
      </c>
      <c r="E154" t="str">
        <v>q</v>
      </c>
      <c r="F154" t="str">
        <v>=</v>
      </c>
      <c r="G154" t="str">
        <v>q</v>
      </c>
      <c r="H154">
        <v>17</v>
      </c>
      <c r="I154" t="str">
        <v>=</v>
      </c>
      <c r="J154">
        <v>17</v>
      </c>
      <c r="K154">
        <v>43</v>
      </c>
      <c r="L154" t="str">
        <v>=</v>
      </c>
      <c r="M154">
        <v>43</v>
      </c>
      <c r="O154" t="str">
        <v>Q</v>
      </c>
      <c r="P154" t="str">
        <v>=</v>
      </c>
      <c r="Q154" t="str">
        <v>Q</v>
      </c>
      <c r="R154" t="str">
        <v>q</v>
      </c>
      <c r="S154" t="str">
        <v>=</v>
      </c>
      <c r="T154" t="str">
        <v>q</v>
      </c>
      <c r="U154">
        <v>17</v>
      </c>
      <c r="V154" t="str">
        <v>=</v>
      </c>
      <c r="W154">
        <v>17</v>
      </c>
      <c r="X154">
        <v>43</v>
      </c>
      <c r="Y154" t="str">
        <v>=</v>
      </c>
      <c r="Z154">
        <v>43</v>
      </c>
    </row>
    <row r="155" ht="45" customHeight="1">
      <c r="B155" t="str">
        <v>R</v>
      </c>
      <c r="C155" t="str">
        <v>=</v>
      </c>
      <c r="D155" t="str">
        <v>R</v>
      </c>
      <c r="E155" t="str">
        <v>r</v>
      </c>
      <c r="F155" t="str">
        <v>=</v>
      </c>
      <c r="G155" t="str">
        <v>r</v>
      </c>
      <c r="H155">
        <v>18</v>
      </c>
      <c r="I155" t="str">
        <v>=</v>
      </c>
      <c r="J155">
        <v>18</v>
      </c>
      <c r="K155">
        <v>44</v>
      </c>
      <c r="L155" t="str">
        <v>=</v>
      </c>
      <c r="M155">
        <v>44</v>
      </c>
      <c r="O155" t="str">
        <v>R</v>
      </c>
      <c r="P155" t="str">
        <v>=</v>
      </c>
      <c r="Q155" t="str">
        <v>R</v>
      </c>
      <c r="R155" t="str">
        <v>r</v>
      </c>
      <c r="S155" t="str">
        <v>=</v>
      </c>
      <c r="T155" t="str">
        <v>r</v>
      </c>
      <c r="U155">
        <v>18</v>
      </c>
      <c r="V155" t="str">
        <v>=</v>
      </c>
      <c r="W155">
        <v>18</v>
      </c>
      <c r="X155">
        <v>44</v>
      </c>
      <c r="Y155" t="str">
        <v>=</v>
      </c>
      <c r="Z155">
        <v>44</v>
      </c>
    </row>
    <row r="156" ht="45" customHeight="1">
      <c r="B156" t="str">
        <v>S</v>
      </c>
      <c r="C156" t="str">
        <v>=</v>
      </c>
      <c r="D156" t="str">
        <v>S</v>
      </c>
      <c r="E156" t="str">
        <v>s</v>
      </c>
      <c r="F156" t="str">
        <v>=</v>
      </c>
      <c r="G156" t="str">
        <v>s</v>
      </c>
      <c r="H156">
        <v>19</v>
      </c>
      <c r="I156" t="str">
        <v>=</v>
      </c>
      <c r="J156">
        <v>19</v>
      </c>
      <c r="K156">
        <v>45</v>
      </c>
      <c r="L156" t="str">
        <v>=</v>
      </c>
      <c r="M156">
        <v>45</v>
      </c>
      <c r="O156" t="str">
        <v>S</v>
      </c>
      <c r="P156" t="str">
        <v>=</v>
      </c>
      <c r="Q156" t="str">
        <v>S</v>
      </c>
      <c r="R156" t="str">
        <v>s</v>
      </c>
      <c r="S156" t="str">
        <v>=</v>
      </c>
      <c r="T156" t="str">
        <v>s</v>
      </c>
      <c r="U156">
        <v>19</v>
      </c>
      <c r="V156" t="str">
        <v>=</v>
      </c>
      <c r="W156">
        <v>19</v>
      </c>
      <c r="X156">
        <v>45</v>
      </c>
      <c r="Y156" t="str">
        <v>=</v>
      </c>
      <c r="Z156">
        <v>45</v>
      </c>
    </row>
    <row r="157" ht="45" customHeight="1">
      <c r="B157" t="str">
        <v>T</v>
      </c>
      <c r="C157" t="str">
        <v>=</v>
      </c>
      <c r="D157" t="str">
        <v>T</v>
      </c>
      <c r="E157" t="str">
        <v>t</v>
      </c>
      <c r="F157" t="str">
        <v>=</v>
      </c>
      <c r="G157" t="str">
        <v>t</v>
      </c>
      <c r="H157">
        <v>20</v>
      </c>
      <c r="I157" t="str">
        <v>=</v>
      </c>
      <c r="J157">
        <v>20</v>
      </c>
      <c r="K157">
        <v>46</v>
      </c>
      <c r="L157" t="str">
        <v>=</v>
      </c>
      <c r="M157">
        <v>46</v>
      </c>
      <c r="O157" t="str">
        <v>T</v>
      </c>
      <c r="P157" t="str">
        <v>=</v>
      </c>
      <c r="Q157" t="str">
        <v>T</v>
      </c>
      <c r="R157" t="str">
        <v>t</v>
      </c>
      <c r="S157" t="str">
        <v>=</v>
      </c>
      <c r="T157" t="str">
        <v>t</v>
      </c>
      <c r="U157">
        <v>20</v>
      </c>
      <c r="V157" t="str">
        <v>=</v>
      </c>
      <c r="W157">
        <v>20</v>
      </c>
      <c r="X157">
        <v>46</v>
      </c>
      <c r="Y157" t="str">
        <v>=</v>
      </c>
      <c r="Z157">
        <v>46</v>
      </c>
    </row>
    <row r="158" ht="45" customHeight="1">
      <c r="B158" t="str">
        <v>U</v>
      </c>
      <c r="C158" t="str">
        <v>=</v>
      </c>
      <c r="D158" t="str">
        <v>U</v>
      </c>
      <c r="E158" t="str">
        <v>u</v>
      </c>
      <c r="F158" t="str">
        <v>=</v>
      </c>
      <c r="G158" t="str">
        <v>u</v>
      </c>
      <c r="H158">
        <v>21</v>
      </c>
      <c r="I158" t="str">
        <v>=</v>
      </c>
      <c r="J158">
        <v>21</v>
      </c>
      <c r="K158">
        <v>47</v>
      </c>
      <c r="L158" t="str">
        <v>=</v>
      </c>
      <c r="M158">
        <v>47</v>
      </c>
      <c r="O158" t="str">
        <v>U</v>
      </c>
      <c r="P158" t="str">
        <v>=</v>
      </c>
      <c r="Q158" t="str">
        <v>U</v>
      </c>
      <c r="R158" t="str">
        <v>u</v>
      </c>
      <c r="S158" t="str">
        <v>=</v>
      </c>
      <c r="T158" t="str">
        <v>u</v>
      </c>
      <c r="U158">
        <v>21</v>
      </c>
      <c r="V158" t="str">
        <v>=</v>
      </c>
      <c r="W158">
        <v>21</v>
      </c>
      <c r="X158">
        <v>47</v>
      </c>
      <c r="Y158" t="str">
        <v>=</v>
      </c>
      <c r="Z158">
        <v>47</v>
      </c>
    </row>
    <row r="159" ht="45" customHeight="1">
      <c r="B159" t="str">
        <v>V</v>
      </c>
      <c r="C159" t="str">
        <v>=</v>
      </c>
      <c r="D159" t="str">
        <v>V</v>
      </c>
      <c r="E159" t="str">
        <v>v</v>
      </c>
      <c r="F159" t="str">
        <v>=</v>
      </c>
      <c r="G159" t="str">
        <v>v</v>
      </c>
      <c r="H159">
        <v>22</v>
      </c>
      <c r="I159" t="str">
        <v>=</v>
      </c>
      <c r="J159">
        <v>22</v>
      </c>
      <c r="K159">
        <v>48</v>
      </c>
      <c r="L159" t="str">
        <v>=</v>
      </c>
      <c r="M159">
        <v>48</v>
      </c>
      <c r="O159" t="str">
        <v>V</v>
      </c>
      <c r="P159" t="str">
        <v>=</v>
      </c>
      <c r="Q159" t="str">
        <v>V</v>
      </c>
      <c r="R159" t="str">
        <v>v</v>
      </c>
      <c r="S159" t="str">
        <v>=</v>
      </c>
      <c r="T159" t="str">
        <v>v</v>
      </c>
      <c r="U159">
        <v>22</v>
      </c>
      <c r="V159" t="str">
        <v>=</v>
      </c>
      <c r="W159">
        <v>22</v>
      </c>
      <c r="X159">
        <v>48</v>
      </c>
      <c r="Y159" t="str">
        <v>=</v>
      </c>
      <c r="Z159">
        <v>48</v>
      </c>
    </row>
    <row r="160" ht="45" customHeight="1">
      <c r="B160" t="str">
        <v>W</v>
      </c>
      <c r="C160" t="str">
        <v>=</v>
      </c>
      <c r="D160" t="str">
        <v>W</v>
      </c>
      <c r="E160" t="str">
        <v>w</v>
      </c>
      <c r="F160" t="str">
        <v>=</v>
      </c>
      <c r="G160" t="str">
        <v>w</v>
      </c>
      <c r="H160">
        <v>23</v>
      </c>
      <c r="I160" t="str">
        <v>=</v>
      </c>
      <c r="J160">
        <v>23</v>
      </c>
      <c r="K160">
        <v>49</v>
      </c>
      <c r="L160" t="str">
        <v>=</v>
      </c>
      <c r="M160">
        <v>49</v>
      </c>
      <c r="O160" t="str">
        <v>W</v>
      </c>
      <c r="P160" t="str">
        <v>=</v>
      </c>
      <c r="Q160" t="str">
        <v>W</v>
      </c>
      <c r="R160" t="str">
        <v>w</v>
      </c>
      <c r="S160" t="str">
        <v>=</v>
      </c>
      <c r="T160" t="str">
        <v>w</v>
      </c>
      <c r="U160">
        <v>23</v>
      </c>
      <c r="V160" t="str">
        <v>=</v>
      </c>
      <c r="W160">
        <v>23</v>
      </c>
      <c r="X160">
        <v>49</v>
      </c>
      <c r="Y160" t="str">
        <v>=</v>
      </c>
      <c r="Z160">
        <v>49</v>
      </c>
    </row>
    <row r="161" ht="45" customHeight="1">
      <c r="B161" t="str">
        <v>X</v>
      </c>
      <c r="C161" t="str">
        <v>=</v>
      </c>
      <c r="D161" t="str">
        <v>X</v>
      </c>
      <c r="E161" t="str">
        <v>x</v>
      </c>
      <c r="F161" t="str">
        <v>=</v>
      </c>
      <c r="G161" t="str">
        <v>x</v>
      </c>
      <c r="H161">
        <v>24</v>
      </c>
      <c r="I161" t="str">
        <v>=</v>
      </c>
      <c r="J161">
        <v>24</v>
      </c>
      <c r="K161">
        <v>50</v>
      </c>
      <c r="L161" t="str">
        <v>=</v>
      </c>
      <c r="M161">
        <v>50</v>
      </c>
      <c r="O161" t="str">
        <v>X</v>
      </c>
      <c r="P161" t="str">
        <v>=</v>
      </c>
      <c r="Q161" t="str">
        <v>X</v>
      </c>
      <c r="R161" t="str">
        <v>x</v>
      </c>
      <c r="S161" t="str">
        <v>=</v>
      </c>
      <c r="T161" t="str">
        <v>x</v>
      </c>
      <c r="U161">
        <v>24</v>
      </c>
      <c r="V161" t="str">
        <v>=</v>
      </c>
      <c r="W161">
        <v>24</v>
      </c>
      <c r="X161">
        <v>50</v>
      </c>
      <c r="Y161" t="str">
        <v>=</v>
      </c>
      <c r="Z161">
        <v>50</v>
      </c>
    </row>
    <row r="162" ht="45" customHeight="1">
      <c r="B162" t="str">
        <v>Y</v>
      </c>
      <c r="C162" t="str">
        <v>=</v>
      </c>
      <c r="D162" t="str">
        <v>Y</v>
      </c>
      <c r="E162" t="str">
        <v>y</v>
      </c>
      <c r="F162" t="str">
        <v>=</v>
      </c>
      <c r="G162" t="str">
        <v>y</v>
      </c>
      <c r="H162">
        <v>25</v>
      </c>
      <c r="I162" t="str">
        <v>=</v>
      </c>
      <c r="J162">
        <v>25</v>
      </c>
      <c r="K162">
        <v>51</v>
      </c>
      <c r="L162" t="str">
        <v>=</v>
      </c>
      <c r="M162">
        <v>51</v>
      </c>
      <c r="O162" t="str">
        <v>Y</v>
      </c>
      <c r="P162" t="str">
        <v>=</v>
      </c>
      <c r="Q162" t="str">
        <v>Y</v>
      </c>
      <c r="R162" t="str">
        <v>y</v>
      </c>
      <c r="S162" t="str">
        <v>=</v>
      </c>
      <c r="T162" t="str">
        <v>y</v>
      </c>
      <c r="U162">
        <v>25</v>
      </c>
      <c r="V162" t="str">
        <v>=</v>
      </c>
      <c r="W162">
        <v>25</v>
      </c>
      <c r="X162">
        <v>51</v>
      </c>
      <c r="Y162" t="str">
        <v>=</v>
      </c>
      <c r="Z162">
        <v>51</v>
      </c>
    </row>
    <row r="163" ht="45" customHeight="1">
      <c r="B163" t="str">
        <v>Z</v>
      </c>
      <c r="C163" t="str">
        <v>=</v>
      </c>
      <c r="D163" t="str">
        <v>Z</v>
      </c>
      <c r="E163" t="str">
        <v>z</v>
      </c>
      <c r="F163" t="str">
        <v>=</v>
      </c>
      <c r="G163" t="str">
        <v>z</v>
      </c>
      <c r="H163">
        <v>26</v>
      </c>
      <c r="I163" t="str">
        <v>=</v>
      </c>
      <c r="J163">
        <v>26</v>
      </c>
      <c r="K163">
        <v>52</v>
      </c>
      <c r="L163" t="str">
        <v>=</v>
      </c>
      <c r="M163">
        <v>52</v>
      </c>
      <c r="O163" t="str">
        <v>Z</v>
      </c>
      <c r="P163" t="str">
        <v>=</v>
      </c>
      <c r="Q163" t="str">
        <v>Z</v>
      </c>
      <c r="R163" t="str">
        <v>z</v>
      </c>
      <c r="S163" t="str">
        <v>=</v>
      </c>
      <c r="T163" t="str">
        <v>z</v>
      </c>
      <c r="U163">
        <v>26</v>
      </c>
      <c r="V163" t="str">
        <v>=</v>
      </c>
      <c r="W163">
        <v>26</v>
      </c>
      <c r="X163">
        <v>52</v>
      </c>
      <c r="Y163" t="str">
        <v>=</v>
      </c>
      <c r="Z163">
        <v>52</v>
      </c>
    </row>
    <row r="164" ht="45" customHeight="1">
      <c r="B164" t="str">
        <v>&amp;</v>
      </c>
      <c r="C164" t="str">
        <v>=</v>
      </c>
      <c r="D164" t="str">
        <v>&amp;</v>
      </c>
      <c r="E164" t="str">
        <v>%</v>
      </c>
      <c r="F164" t="str">
        <v>=</v>
      </c>
      <c r="G164" t="str">
        <v>%</v>
      </c>
      <c r="H164" t="str">
        <v>£</v>
      </c>
      <c r="I164" t="str">
        <v>=</v>
      </c>
      <c r="J164" t="str">
        <v>£</v>
      </c>
      <c r="K164" t="str">
        <v>;</v>
      </c>
      <c r="L164" t="str">
        <v>=</v>
      </c>
      <c r="M164" t="str">
        <v>;</v>
      </c>
      <c r="O164" t="str">
        <v>&amp;</v>
      </c>
      <c r="P164" t="str">
        <v>=</v>
      </c>
      <c r="Q164" t="str">
        <v>&amp;</v>
      </c>
      <c r="R164" t="str">
        <v>%</v>
      </c>
      <c r="S164" t="str">
        <v>=</v>
      </c>
      <c r="T164" t="str">
        <v>%</v>
      </c>
      <c r="U164" t="str">
        <v>£</v>
      </c>
      <c r="V164" t="str">
        <v>=</v>
      </c>
      <c r="W164" t="str">
        <v>£</v>
      </c>
      <c r="X164" t="str">
        <v>;</v>
      </c>
      <c r="Y164" t="str">
        <v>=</v>
      </c>
      <c r="Z164" t="str">
        <v>;</v>
      </c>
    </row>
    <row r="165" ht="45" customHeight="1">
      <c r="B165" t="str">
        <v>é</v>
      </c>
      <c r="C165" t="str">
        <v>=</v>
      </c>
      <c r="D165" t="str">
        <v>é</v>
      </c>
      <c r="E165" t="str">
        <v>#</v>
      </c>
      <c r="F165" t="str">
        <v>=</v>
      </c>
      <c r="G165" t="str">
        <v>#</v>
      </c>
      <c r="H165" t="str">
        <v>@</v>
      </c>
      <c r="I165" t="str">
        <v>=</v>
      </c>
      <c r="J165" t="str">
        <v>@</v>
      </c>
      <c r="K165" t="str">
        <v>:</v>
      </c>
      <c r="L165" t="str">
        <v>=</v>
      </c>
      <c r="M165" t="str">
        <v>:</v>
      </c>
      <c r="O165" t="str">
        <v>é</v>
      </c>
      <c r="P165" t="str">
        <v>=</v>
      </c>
      <c r="Q165" t="str">
        <v>é</v>
      </c>
      <c r="R165" t="str">
        <v>#</v>
      </c>
      <c r="S165" t="str">
        <v>=</v>
      </c>
      <c r="T165" t="str">
        <v>#</v>
      </c>
      <c r="U165" t="str">
        <v>@</v>
      </c>
      <c r="V165" t="str">
        <v>=</v>
      </c>
      <c r="W165" t="str">
        <v>@</v>
      </c>
      <c r="X165" t="str">
        <v>:</v>
      </c>
      <c r="Y165" t="str">
        <v>=</v>
      </c>
      <c r="Z165" t="str">
        <v>:</v>
      </c>
    </row>
    <row r="166" ht="45" customHeight="1">
      <c r="B166" t="str">
        <v>è</v>
      </c>
      <c r="C166" t="str">
        <v>=</v>
      </c>
      <c r="D166" t="str">
        <v>è</v>
      </c>
      <c r="E166" t="str">
        <v>(</v>
      </c>
      <c r="F166" t="str">
        <v>=</v>
      </c>
      <c r="G166" t="str">
        <v>(</v>
      </c>
      <c r="H166" t="str">
        <v>!</v>
      </c>
      <c r="I166" t="str">
        <v>=</v>
      </c>
      <c r="J166" t="str">
        <v>!</v>
      </c>
      <c r="K166" t="str">
        <v>-</v>
      </c>
      <c r="L166" t="str">
        <v>=</v>
      </c>
      <c r="M166" t="str">
        <v>-</v>
      </c>
      <c r="O166" t="str">
        <v>è</v>
      </c>
      <c r="P166" t="str">
        <v>=</v>
      </c>
      <c r="Q166" t="str">
        <v>è</v>
      </c>
      <c r="R166" t="str">
        <v>(</v>
      </c>
      <c r="S166" t="str">
        <v>=</v>
      </c>
      <c r="T166" t="str">
        <v>(</v>
      </c>
      <c r="U166" t="str">
        <v>!</v>
      </c>
      <c r="V166" t="str">
        <v>=</v>
      </c>
      <c r="W166" t="str">
        <v>!</v>
      </c>
      <c r="X166" t="str">
        <v>-</v>
      </c>
      <c r="Y166" t="str">
        <v>=</v>
      </c>
      <c r="Z166" t="str">
        <v>-</v>
      </c>
    </row>
    <row r="167" ht="45" customHeight="1">
      <c r="B167" t="str">
        <v>ù</v>
      </c>
      <c r="C167" t="str">
        <v>=</v>
      </c>
      <c r="D167" t="str">
        <v>ù</v>
      </c>
      <c r="E167" t="str">
        <v>)</v>
      </c>
      <c r="F167" t="str">
        <v>=</v>
      </c>
      <c r="G167" t="str">
        <v>)</v>
      </c>
      <c r="H167" t="str">
        <v>?</v>
      </c>
      <c r="I167" t="str">
        <v>=</v>
      </c>
      <c r="J167" t="str">
        <v>?</v>
      </c>
      <c r="K167" t="str">
        <v>.</v>
      </c>
      <c r="L167" t="str">
        <v>=</v>
      </c>
      <c r="M167" t="str">
        <v>.</v>
      </c>
      <c r="O167" t="str">
        <v>ù</v>
      </c>
      <c r="P167" t="str">
        <v>=</v>
      </c>
      <c r="Q167" t="str">
        <v>ù</v>
      </c>
      <c r="R167" t="str">
        <v>)</v>
      </c>
      <c r="S167" t="str">
        <v>=</v>
      </c>
      <c r="T167" t="str">
        <v>)</v>
      </c>
      <c r="U167" t="str">
        <v>?</v>
      </c>
      <c r="V167" t="str">
        <v>=</v>
      </c>
      <c r="W167" t="str">
        <v>?</v>
      </c>
      <c r="X167" t="str">
        <v>.</v>
      </c>
      <c r="Y167" t="str">
        <v>=</v>
      </c>
      <c r="Z167" t="str">
        <v>.</v>
      </c>
    </row>
    <row r="168" ht="45" customHeight="1">
      <c r="B168" t="str">
        <v>ç</v>
      </c>
      <c r="C168" t="str">
        <v>=</v>
      </c>
      <c r="D168" t="str">
        <v>ç</v>
      </c>
      <c r="E168" t="str">
        <v>[</v>
      </c>
      <c r="F168" t="str">
        <v>=</v>
      </c>
      <c r="G168" t="str">
        <v>[</v>
      </c>
      <c r="H168" t="str">
        <v>&gt;</v>
      </c>
      <c r="I168" t="str">
        <v>=</v>
      </c>
      <c r="J168" t="str">
        <v>&gt;</v>
      </c>
      <c r="K168" t="str">
        <v>~</v>
      </c>
      <c r="L168" t="str">
        <v>=</v>
      </c>
      <c r="M168" t="str">
        <v>~</v>
      </c>
      <c r="O168" t="str">
        <v>ç</v>
      </c>
      <c r="P168" t="str">
        <v>=</v>
      </c>
      <c r="Q168" t="str">
        <v>ç</v>
      </c>
      <c r="R168" t="str">
        <v>[</v>
      </c>
      <c r="S168" t="str">
        <v>=</v>
      </c>
      <c r="T168" t="str">
        <v>[</v>
      </c>
      <c r="U168" t="str">
        <v>&gt;</v>
      </c>
      <c r="V168" t="str">
        <v>=</v>
      </c>
      <c r="W168" t="str">
        <v>&gt;</v>
      </c>
      <c r="X168" t="str">
        <v>~</v>
      </c>
      <c r="Y168" t="str">
        <v>=</v>
      </c>
      <c r="Z168" t="str">
        <v>~</v>
      </c>
    </row>
    <row r="169" ht="45" customHeight="1">
      <c r="B169" t="str">
        <v>à</v>
      </c>
      <c r="C169" t="str">
        <v>=</v>
      </c>
      <c r="D169" t="str">
        <v>à</v>
      </c>
      <c r="E169" t="str">
        <v>]</v>
      </c>
      <c r="F169" t="str">
        <v>=</v>
      </c>
      <c r="G169" t="str">
        <v>]</v>
      </c>
      <c r="H169" t="str">
        <v>&lt;</v>
      </c>
      <c r="I169" t="str">
        <v>=</v>
      </c>
      <c r="J169" t="str">
        <v>&lt;</v>
      </c>
      <c r="K169" t="str">
        <v>"</v>
      </c>
      <c r="L169" t="str">
        <v>=</v>
      </c>
      <c r="M169" t="str">
        <v>"</v>
      </c>
      <c r="O169" t="str">
        <v>à</v>
      </c>
      <c r="P169" t="str">
        <v>=</v>
      </c>
      <c r="Q169" t="str">
        <v>à</v>
      </c>
      <c r="R169" t="str">
        <v>]</v>
      </c>
      <c r="S169" t="str">
        <v>=</v>
      </c>
      <c r="T169" t="str">
        <v>]</v>
      </c>
      <c r="U169" t="str">
        <v>&lt;</v>
      </c>
      <c r="V169" t="str">
        <v>=</v>
      </c>
      <c r="W169" t="str">
        <v>&lt;</v>
      </c>
      <c r="X169" t="str">
        <v>"</v>
      </c>
      <c r="Y169" t="str">
        <v>=</v>
      </c>
      <c r="Z169" t="str">
        <v>"</v>
      </c>
    </row>
    <row r="170" ht="45" customHeight="1">
      <c r="B170" t="str">
        <v>µ</v>
      </c>
      <c r="C170" t="str">
        <v>=</v>
      </c>
      <c r="D170" t="str">
        <v>µ</v>
      </c>
      <c r="E170" t="str">
        <v>{</v>
      </c>
      <c r="F170" t="str">
        <v>=</v>
      </c>
      <c r="G170" t="str">
        <v>{</v>
      </c>
      <c r="H170" t="str">
        <v>\</v>
      </c>
      <c r="I170" t="str">
        <v>=</v>
      </c>
      <c r="J170" t="str">
        <v>\</v>
      </c>
      <c r="K170" t="str">
        <v>*</v>
      </c>
      <c r="L170" t="str">
        <v>=</v>
      </c>
      <c r="M170" t="str">
        <v>*</v>
      </c>
      <c r="O170" t="str">
        <v>µ</v>
      </c>
      <c r="P170" t="str">
        <v>=</v>
      </c>
      <c r="Q170" t="str">
        <v>µ</v>
      </c>
      <c r="R170" t="str">
        <v>{</v>
      </c>
      <c r="S170" t="str">
        <v>=</v>
      </c>
      <c r="T170" t="str">
        <v>{</v>
      </c>
      <c r="U170" t="str">
        <v>\</v>
      </c>
      <c r="V170" t="str">
        <v>=</v>
      </c>
      <c r="W170" t="str">
        <v>\</v>
      </c>
      <c r="X170" t="str">
        <v>*</v>
      </c>
      <c r="Y170" t="str">
        <v>=</v>
      </c>
      <c r="Z170" t="str">
        <v>*</v>
      </c>
    </row>
    <row r="171" ht="45" customHeight="1">
      <c r="B171" t="str">
        <v>§</v>
      </c>
      <c r="C171" t="str">
        <v>=</v>
      </c>
      <c r="D171" t="str">
        <v>§</v>
      </c>
      <c r="E171" t="str">
        <v>}</v>
      </c>
      <c r="F171" t="str">
        <v>=</v>
      </c>
      <c r="G171" t="str">
        <v>}</v>
      </c>
      <c r="H171" t="str">
        <v>/</v>
      </c>
      <c r="I171" t="str">
        <v>=</v>
      </c>
      <c r="J171" t="str">
        <v>/</v>
      </c>
      <c r="K171" t="str">
        <v>,</v>
      </c>
      <c r="L171" t="str">
        <v>=</v>
      </c>
      <c r="M171" t="str">
        <v>,</v>
      </c>
      <c r="O171" t="str">
        <v>§</v>
      </c>
      <c r="P171" t="str">
        <v>=</v>
      </c>
      <c r="Q171" t="str">
        <v>§</v>
      </c>
      <c r="R171" t="str">
        <v>}</v>
      </c>
      <c r="S171" t="str">
        <v>=</v>
      </c>
      <c r="T171" t="str">
        <v>}</v>
      </c>
      <c r="U171" t="str">
        <v>/</v>
      </c>
      <c r="V171" t="str">
        <v>=</v>
      </c>
      <c r="W171" t="str">
        <v>/</v>
      </c>
      <c r="X171" t="str">
        <v>,</v>
      </c>
      <c r="Y171" t="str">
        <v>=</v>
      </c>
      <c r="Z171" t="str">
        <v>,</v>
      </c>
    </row>
    <row r="172" ht="45" customHeight="1">
      <c r="C172" t="str">
        <v>=</v>
      </c>
      <c r="E172" t="str">
        <v>|</v>
      </c>
      <c r="F172" t="str">
        <v>=</v>
      </c>
      <c r="G172" t="str">
        <v>|</v>
      </c>
      <c r="H172" t="str">
        <v>_</v>
      </c>
      <c r="I172" t="str">
        <v>=</v>
      </c>
      <c r="J172" t="str">
        <v>_</v>
      </c>
      <c r="L172" t="str">
        <v>=</v>
      </c>
      <c r="P172" t="str">
        <v>=</v>
      </c>
      <c r="R172" t="str">
        <v>|</v>
      </c>
      <c r="S172" t="str">
        <v>=</v>
      </c>
      <c r="T172" t="str">
        <v>|</v>
      </c>
      <c r="U172" t="str">
        <v>_</v>
      </c>
      <c r="V172" t="str">
        <v>=</v>
      </c>
      <c r="W172" t="str">
        <v>_</v>
      </c>
      <c r="Y172" t="str">
        <v>=</v>
      </c>
    </row>
    <row r="173" ht="15" customHeight="1"/>
    <row r="174" ht="15" customHeight="1">
      <c r="CM174" t="str">
        <v>FIN</v>
      </c>
    </row>
  </sheetData>
  <mergeCells count="55">
    <mergeCell ref="S11:T11"/>
    <mergeCell ref="C11:D11"/>
    <mergeCell ref="F11:G11"/>
    <mergeCell ref="I11:J11"/>
    <mergeCell ref="L11:M11"/>
    <mergeCell ref="P11:Q11"/>
    <mergeCell ref="BD40:BD41"/>
    <mergeCell ref="V11:W11"/>
    <mergeCell ref="Y11:Z11"/>
    <mergeCell ref="BD12:BD13"/>
    <mergeCell ref="BD15:BD16"/>
    <mergeCell ref="BD18:BD19"/>
    <mergeCell ref="BD21:BD22"/>
    <mergeCell ref="BD24:BD25"/>
    <mergeCell ref="BD28:BD29"/>
    <mergeCell ref="BD31:BD32"/>
    <mergeCell ref="BD34:BD35"/>
    <mergeCell ref="BD37:BD38"/>
    <mergeCell ref="BD44:BD45"/>
    <mergeCell ref="BD47:BD48"/>
    <mergeCell ref="BD50:BD51"/>
    <mergeCell ref="C53:D53"/>
    <mergeCell ref="F53:G53"/>
    <mergeCell ref="I53:J53"/>
    <mergeCell ref="L53:M53"/>
    <mergeCell ref="P53:Q53"/>
    <mergeCell ref="S53:T53"/>
    <mergeCell ref="V53:W53"/>
    <mergeCell ref="Y53:Z53"/>
    <mergeCell ref="BD53:BD54"/>
    <mergeCell ref="BD56:BD57"/>
    <mergeCell ref="BD60:BD61"/>
    <mergeCell ref="AE63:AU64"/>
    <mergeCell ref="BD63:BD64"/>
    <mergeCell ref="AE66:AQ68"/>
    <mergeCell ref="BD66:BD67"/>
    <mergeCell ref="BD69:BD70"/>
    <mergeCell ref="AG70:AU70"/>
    <mergeCell ref="BD72:BD73"/>
    <mergeCell ref="Y137:Z137"/>
    <mergeCell ref="S95:T95"/>
    <mergeCell ref="V95:W95"/>
    <mergeCell ref="Y95:Z95"/>
    <mergeCell ref="S137:T137"/>
    <mergeCell ref="V137:W137"/>
    <mergeCell ref="C137:D137"/>
    <mergeCell ref="F137:G137"/>
    <mergeCell ref="I137:J137"/>
    <mergeCell ref="L137:M137"/>
    <mergeCell ref="P137:Q137"/>
    <mergeCell ref="C95:D95"/>
    <mergeCell ref="F95:G95"/>
    <mergeCell ref="I95:J95"/>
    <mergeCell ref="L95:M95"/>
    <mergeCell ref="P95:Q95"/>
  </mergeCells>
  <pageMargins left="0.7" right="0.7" top="0.75" bottom="0.75" header="0.3" footer="0.3"/>
  <ignoredErrors>
    <ignoredError numberStoredAsText="1" sqref="A1:CM174"/>
  </ignoredErrors>
</worksheet>
</file>

<file path=xl/worksheets/sheet15.xml><?xml version="1.0" encoding="utf-8"?>
<worksheet xmlns="http://schemas.openxmlformats.org/spreadsheetml/2006/main" xmlns:r="http://schemas.openxmlformats.org/officeDocument/2006/relationships">
  <dimension ref="A1:AI339"/>
  <sheetViews>
    <sheetView workbookViewId="0" rightToLeft="0"/>
  </sheetViews>
  <cols>
    <col min="1" max="1" customWidth="1" width="4.85546875"/>
    <col min="2" max="2" customWidth="1" width="6"/>
    <col min="3" max="3" customWidth="1" width="16.140625"/>
    <col min="4" max="4" customWidth="1" width="18.140625"/>
    <col min="5" max="5" customWidth="1" width="6.140625"/>
    <col min="6" max="6" customWidth="1" width="4.85546875"/>
    <col min="7" max="7" customWidth="1" width="6"/>
    <col min="8" max="8" customWidth="1" width="11.42578125"/>
    <col min="9" max="9" customWidth="1" width="18.140625"/>
    <col min="10" max="10" customWidth="1" width="6.140625"/>
    <col min="11" max="11" customWidth="1" width="4.85546875"/>
    <col min="12" max="12" customWidth="1" width="7.42578125"/>
    <col min="13" max="13" customWidth="1" width="11.42578125"/>
    <col min="14" max="14" customWidth="1" width="18.140625"/>
    <col min="15" max="15" customWidth="1" width="6.140625"/>
    <col min="16" max="16" customWidth="1" width="8.5703125"/>
    <col min="17" max="17" customWidth="1" width="6"/>
    <col min="18" max="18" customWidth="1" width="11.42578125"/>
    <col min="19" max="19" customWidth="1" width="18.140625"/>
    <col min="20" max="20" customWidth="1" width="11.42578125"/>
    <col min="21" max="21" customWidth="1" width="8.42578125"/>
    <col min="22" max="22" customWidth="1" width="11.42578125"/>
    <col min="23" max="23" customWidth="1" width="11.42578125"/>
    <col min="24" max="24" customWidth="1" width="11.42578125"/>
    <col min="25" max="25" customWidth="1" width="11.42578125"/>
    <col min="26" max="26" customWidth="1" width="11.42578125"/>
    <col min="27" max="27" customWidth="1" width="11.42578125"/>
    <col min="28" max="28" customWidth="1" width="11.42578125"/>
    <col min="29" max="29" customWidth="1" width="11.42578125"/>
    <col min="30" max="30" customWidth="1" width="11.42578125"/>
    <col min="31" max="31" customWidth="1" width="11.42578125"/>
    <col min="32" max="32" customWidth="1" width="11.42578125"/>
    <col min="33" max="33" customWidth="1" width="11.42578125"/>
    <col min="34" max="34" customWidth="1" width="11.42578125"/>
    <col min="35" max="35" customWidth="1" width="11.42578125"/>
    <col min="36" max="36" customWidth="1" width="11.42578125"/>
    <col min="37" max="37" customWidth="1" width="11.42578125"/>
    <col min="38" max="38" customWidth="1" width="11.42578125"/>
    <col min="39" max="39" customWidth="1" width="11.42578125"/>
    <col min="40" max="40" customWidth="1" width="11.42578125"/>
    <col min="41" max="41" customWidth="1" width="11.42578125"/>
    <col min="42" max="42" customWidth="1" width="11.42578125"/>
    <col min="43" max="43" customWidth="1" width="11.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ht="44.25" customHeight="1">
      <c r="A1" t="str">
        <v>Copiez/Collez des émoticones dans vos documents</v>
      </c>
      <c r="V1" t="str">
        <v>Mise à jour du 14 Décembre 2021</v>
      </c>
      <c r="AB1" t="str">
        <f>"Page "&amp;SHEET()&amp;" sur "&amp;SHEETS()</f>
        <v>Page 15 sur 17</v>
      </c>
    </row>
    <row r="2" ht="15.75" customHeight="1"/>
    <row r="3" ht="33.75" customHeight="1">
      <c r="C3" t="str">
        <v>Insérer des émojis dans Excel</v>
      </c>
    </row>
    <row r="4" ht="21" customHeight="1">
      <c r="C4" t="str">
        <v>Lien&gt;</v>
      </c>
      <c r="D4" t="str">
        <v>https://www.excel-exercice.com/ajouter-des-emojis-emoticones-dans-vos-formules-feuilles-graphiques/</v>
      </c>
      <c r="N4" t="str">
        <v>Lien&gt;</v>
      </c>
      <c r="O4" t="str">
        <v>https://emojis.wiki/fr/</v>
      </c>
      <c r="T4" t="str">
        <v>Lien&gt;</v>
      </c>
      <c r="U4" t="str">
        <v>https://fr.emojiguide.com/nourriture-boissons/</v>
      </c>
      <c r="Z4" t="str">
        <v>Lien&gt;</v>
      </c>
      <c r="AA4" t="str">
        <v>https://www.facebook.com/GetEmoji/</v>
      </c>
    </row>
    <row r="5" ht="23.25" customHeight="1"/>
    <row r="6" ht="21" customHeight="1">
      <c r="C6" t="str">
        <v>Lien&gt;</v>
      </c>
      <c r="D6" t="str">
        <v>https://emojiterra.com/fr/liste-fr/</v>
      </c>
      <c r="N6" t="str">
        <v>Lien&gt;</v>
      </c>
      <c r="O6" t="str">
        <v>https://www.emojiall.com/fr/all-emojis</v>
      </c>
      <c r="T6" t="str">
        <v>Lien&gt;</v>
      </c>
      <c r="U6" t="str">
        <v>https://emojiguide.org/fr/</v>
      </c>
      <c r="Z6" t="str">
        <v>Lien&gt;</v>
      </c>
      <c r="AA6" t="str">
        <v>http://www.get-emoji.com/</v>
      </c>
    </row>
    <row r="7" ht="23.25" customHeight="1"/>
    <row r="8" ht="21" customHeight="1">
      <c r="C8" t="str">
        <v>Lien&gt;</v>
      </c>
      <c r="D8" t="str">
        <v>https://wprock.fr/t/emoji/</v>
      </c>
      <c r="N8" t="str">
        <v>Lien&gt;</v>
      </c>
      <c r="O8" t="str">
        <v>https://www.caracteres-speciaux.org/</v>
      </c>
      <c r="T8" t="str">
        <v>Lien&gt;</v>
      </c>
      <c r="U8" t="str">
        <v>https://emojipedia.org/</v>
      </c>
      <c r="Z8" t="str">
        <v>Lien&gt;</v>
      </c>
      <c r="AA8" t="str">
        <v>https://emojipedia.org/food-drink/</v>
      </c>
    </row>
    <row r="9" ht="19.5" customHeight="1"/>
    <row r="10" ht="39" customHeight="1">
      <c r="C10" t="str">
        <v>Police &gt; Segoe UI Emoji</v>
      </c>
      <c r="D10" t="str">
        <v>🍏 🍎 🍐 🍊 🍋 🍌 🍉 🍇 🍓 🫐 🍈 🍒 🍑 🥭 🍍 🥥 🥝 🍅 🍆 🥑 🥦 🥬 🥒 🌶 🫑 🌽 🥕 🫒 🧄 🧅 🥔 🍠 🥐 🥯 🍞 🥖 🥨 🧀 🥚 🍳 🧈 🥞 🧇 🥓 🥩 🍗 🍖 🦴 🌭 🍔 🍟 🍕 🫓 🥪 🥙 🧆 🌮 🌯 🫔 🥗 🥘 🫕 🥫 🍝 🍜 🍲 🍛 🍣 🍱 🥟 🦪 🍤 🍙 🍚 🍘 🍥 🥠 🥮 🍢 🍡 🍧 🍨 🍦 🥧 🧁 🍰 🎂 🍮 🍭 🍬 🍫 🍿 🍩 🍪 🌰 🥜 🍯 🥛 🍼 🫖 ☕️ 🍵 🧃 🥤 🧋 🍶 🍺 🍻 🥂 🍷 🥃 🍸 🍹 🧉 🍾 🧊 🥄 🍴 🍽 🥣 🥡 🥢 🧂</v>
      </c>
    </row>
    <row r="11" ht="19.5" customHeight="1"/>
    <row r="12" ht="38.25" customHeight="1">
      <c r="C12" t="str">
        <v>Police &gt; Segoe UI Emoji</v>
      </c>
      <c r="D12" t="str">
        <v xml:space="preserve">🚾 ♿️ 🅿️ 🛗 🈳 🈂️ 🛂 🛃 🛄 🛅 🚹 🚺 🚼 ⚧ 🚻 🚮 🎦 📶 🈁 🔣 ℹ️ 🔤 🔡 🔠 🆖 🆗 🆙 🆒 🆕 🆓 0️⃣ 1️⃣ 2️⃣ 3️⃣ 4️⃣ 5️⃣ 6️⃣ 7️⃣ 8️⃣ 9️⃣ 🔟 🔢 #️⃣ *️⃣ ⏏️ ▶️ ⏸ ⏯ ⏹ ⏺ ⏭ ⏮ ⏩ ⏪ ⏫ ⏬ ◀️ 🔼 🔽 ➡️ ⬅️ ⬆️ ⬇️ ↗️ ↘️ ↙️ ↖️ ↕️ ↔️ ↪️ ↩️ ⤴️ ⤵️ 🔀 🔁 🔂 🔄 🔃 🎵 🎶 ➕ ➖ ➗ ✖️ </v>
      </c>
    </row>
    <row r="13" ht="19.5" customHeight="1"/>
    <row r="14" ht="47.25" customHeight="1">
      <c r="D14" t="str">
        <v>🤢</v>
      </c>
      <c r="E14" t="str">
        <v>🥴</v>
      </c>
      <c r="H14" t="str">
        <v>🥱</v>
      </c>
      <c r="I14" t="str">
        <v>😁</v>
      </c>
      <c r="J14" t="str">
        <v>😃</v>
      </c>
      <c r="M14" t="str">
        <v>😂</v>
      </c>
      <c r="N14" t="str">
        <v>🤓</v>
      </c>
      <c r="P14" t="str">
        <v>😴</v>
      </c>
      <c r="X14" t="str">
        <v>👨‍🍳</v>
      </c>
      <c r="AB14" t="str">
        <v>&lt; images</v>
      </c>
    </row>
    <row r="15" ht="19.5" customHeight="1"/>
    <row r="16">
      <c r="A16">
        <v>1</v>
      </c>
      <c r="B16" t="str">
        <v>26BD</v>
      </c>
      <c r="C16" t="str">
        <v>⚽</v>
      </c>
      <c r="D16" t="str">
        <v>ballon de football</v>
      </c>
      <c r="F16">
        <v>325</v>
      </c>
      <c r="G16" t="str">
        <v>1F37E</v>
      </c>
      <c r="H16" t="str">
        <v>🍾</v>
      </c>
      <c r="I16" t="str">
        <v>bouteille avec bouchon éclatant</v>
      </c>
      <c r="K16">
        <v>649</v>
      </c>
      <c r="L16" t="str">
        <v>1F4CF</v>
      </c>
      <c r="M16" t="str">
        <v>📏</v>
      </c>
      <c r="N16" t="str">
        <v>règle droite</v>
      </c>
      <c r="P16">
        <v>973</v>
      </c>
      <c r="Q16" t="str">
        <v>1F6BA</v>
      </c>
      <c r="R16" t="str">
        <v>🚺</v>
      </c>
      <c r="S16" t="str">
        <v>chambre des femmes</v>
      </c>
      <c r="U16" t="str">
        <v>Comment insérer des émojis avec la formule UNICAR() d’Excel</v>
      </c>
    </row>
    <row r="17">
      <c r="A17">
        <v>2</v>
      </c>
      <c r="B17" t="str">
        <v>26BE</v>
      </c>
      <c r="C17" t="str">
        <v>⚾</v>
      </c>
      <c r="D17" t="str">
        <v>base-ball</v>
      </c>
      <c r="F17">
        <v>326</v>
      </c>
      <c r="G17" t="str">
        <v>1F37F</v>
      </c>
      <c r="H17" t="str">
        <v>🍿</v>
      </c>
      <c r="I17" t="str">
        <v>pop-corn</v>
      </c>
      <c r="K17">
        <v>650</v>
      </c>
      <c r="L17" t="str">
        <v>1F4D0</v>
      </c>
      <c r="M17" t="str">
        <v>📐</v>
      </c>
      <c r="N17" t="str">
        <v>règle triangulaire</v>
      </c>
      <c r="P17">
        <v>974</v>
      </c>
      <c r="Q17" t="str">
        <v>1F6BB</v>
      </c>
      <c r="R17" t="str">
        <v>🚻</v>
      </c>
      <c r="S17" t="str">
        <v>toilettes</v>
      </c>
      <c r="U17" t="str">
        <v>Lien&gt;</v>
      </c>
      <c r="V17" t="str">
        <v>https://www.youtube.com/watch?v=6YvO8zQjX6Y</v>
      </c>
    </row>
    <row r="18">
      <c r="A18">
        <v>3</v>
      </c>
      <c r="B18" t="str">
        <v>23F8</v>
      </c>
      <c r="C18" t="str">
        <v>⏸</v>
      </c>
      <c r="D18" t="str">
        <v>bouton pause</v>
      </c>
      <c r="F18">
        <v>327</v>
      </c>
      <c r="G18" t="str">
        <v>1F380</v>
      </c>
      <c r="H18" t="str">
        <v>🎀</v>
      </c>
      <c r="I18" t="str">
        <v>ruban</v>
      </c>
      <c r="K18">
        <v>651</v>
      </c>
      <c r="L18" t="str">
        <v>1F4D1</v>
      </c>
      <c r="M18" t="str">
        <v>📑</v>
      </c>
      <c r="N18" t="str">
        <v>onglets de signets</v>
      </c>
      <c r="P18">
        <v>975</v>
      </c>
      <c r="Q18" t="str">
        <v>1F6BC</v>
      </c>
      <c r="R18" t="str">
        <v>🚼</v>
      </c>
      <c r="S18" t="str">
        <v>symbole bébé</v>
      </c>
      <c r="U18" t="str">
        <v>Insérer des émojis dans Excel</v>
      </c>
    </row>
    <row r="19">
      <c r="A19">
        <v>4</v>
      </c>
      <c r="B19" t="str">
        <v>23F9</v>
      </c>
      <c r="C19" t="str">
        <v>⏹</v>
      </c>
      <c r="D19" t="str">
        <v>bouton d’arrêt</v>
      </c>
      <c r="F19">
        <v>328</v>
      </c>
      <c r="G19" t="str">
        <v>1F381</v>
      </c>
      <c r="H19" t="str">
        <v>🎁</v>
      </c>
      <c r="I19" t="str">
        <v>cadeau emballé</v>
      </c>
      <c r="K19">
        <v>652</v>
      </c>
      <c r="L19" t="str">
        <v>1F4D2</v>
      </c>
      <c r="M19" t="str">
        <v>📒</v>
      </c>
      <c r="N19" t="str">
        <v>grand livre</v>
      </c>
      <c r="P19">
        <v>976</v>
      </c>
      <c r="Q19" t="str">
        <v>1F6BD</v>
      </c>
      <c r="R19" t="str">
        <v>🚽</v>
      </c>
      <c r="S19" t="str">
        <v>toilette</v>
      </c>
      <c r="U19" t="str">
        <v>Lien&gt;</v>
      </c>
      <c r="V19" t="str">
        <v>https://www.excel-exercice.com/ajouter-des-emojis-emoticones-dans-vos-formules-feuilles-graphiques/</v>
      </c>
    </row>
    <row r="20">
      <c r="A20">
        <v>5</v>
      </c>
      <c r="B20" t="str">
        <v>23FA</v>
      </c>
      <c r="C20" t="str">
        <v>⏺</v>
      </c>
      <c r="D20" t="str">
        <v>bouton d’enregistrement</v>
      </c>
      <c r="F20">
        <v>329</v>
      </c>
      <c r="G20" t="str">
        <v>1F382</v>
      </c>
      <c r="H20" t="str">
        <v>🎂</v>
      </c>
      <c r="I20" t="str">
        <v>gâteau d'anniversaire</v>
      </c>
      <c r="K20">
        <v>653</v>
      </c>
      <c r="L20" t="str">
        <v>1F4D3</v>
      </c>
      <c r="M20" t="str">
        <v>📓</v>
      </c>
      <c r="N20" t="str">
        <v>carnet de notes</v>
      </c>
      <c r="P20">
        <v>977</v>
      </c>
      <c r="Q20" t="str">
        <v>1F6BE</v>
      </c>
      <c r="R20" t="str">
        <v>🚾</v>
      </c>
      <c r="S20" t="str">
        <v>WC</v>
      </c>
      <c r="V20" t="str">
        <v>Le plus simple c'est d'utiliser le clavier virtuel ou visuel de Windows 10.</v>
      </c>
    </row>
    <row r="21">
      <c r="A21">
        <v>6</v>
      </c>
      <c r="B21">
        <v>2795</v>
      </c>
      <c r="C21" t="str">
        <v>➕</v>
      </c>
      <c r="D21" t="str">
        <v>plus</v>
      </c>
      <c r="F21">
        <v>330</v>
      </c>
      <c r="G21" t="str">
        <v>1F383</v>
      </c>
      <c r="H21" t="str">
        <v>🎃</v>
      </c>
      <c r="I21" t="str">
        <v>jack-o-lantern</v>
      </c>
      <c r="K21">
        <v>654</v>
      </c>
      <c r="L21" t="str">
        <v>1F4D4</v>
      </c>
      <c r="M21" t="str">
        <v>📔</v>
      </c>
      <c r="N21" t="str">
        <v>carnet avec couverture décorative</v>
      </c>
      <c r="P21">
        <v>978</v>
      </c>
      <c r="Q21" t="str">
        <v>1F6BF</v>
      </c>
      <c r="R21" t="str">
        <v>🚿</v>
      </c>
      <c r="S21" t="str">
        <v>douche</v>
      </c>
    </row>
    <row r="22">
      <c r="A22">
        <v>7</v>
      </c>
      <c r="B22">
        <v>2796</v>
      </c>
      <c r="C22" t="str">
        <v>➖</v>
      </c>
      <c r="D22" t="str">
        <v>moins</v>
      </c>
      <c r="F22">
        <v>331</v>
      </c>
      <c r="G22" t="str">
        <v>1F384</v>
      </c>
      <c r="H22" t="str">
        <v>🎄</v>
      </c>
      <c r="I22" t="str">
        <v>Arbre de Noël</v>
      </c>
      <c r="K22">
        <v>655</v>
      </c>
      <c r="L22" t="str">
        <v>1F4D5</v>
      </c>
      <c r="M22" t="str">
        <v>📕</v>
      </c>
      <c r="N22" t="str">
        <v>livre fermé</v>
      </c>
      <c r="P22">
        <v>979</v>
      </c>
      <c r="Q22" t="str">
        <v>1F6C0</v>
      </c>
      <c r="R22" t="str">
        <v>🛀</v>
      </c>
      <c r="S22" t="str">
        <v>personne prenant un bain</v>
      </c>
    </row>
    <row r="23">
      <c r="A23">
        <v>8</v>
      </c>
      <c r="B23">
        <v>2797</v>
      </c>
      <c r="C23" t="str">
        <v>➗</v>
      </c>
      <c r="D23" t="str">
        <v>diviser</v>
      </c>
      <c r="F23">
        <v>332</v>
      </c>
      <c r="G23" t="str">
        <v>1F385</v>
      </c>
      <c r="H23" t="str">
        <v>🎅</v>
      </c>
      <c r="I23" t="str">
        <v>Père Noël</v>
      </c>
      <c r="K23">
        <v>656</v>
      </c>
      <c r="L23" t="str">
        <v>1F4D6</v>
      </c>
      <c r="M23" t="str">
        <v>📖</v>
      </c>
      <c r="N23" t="str">
        <v>livre ouvert</v>
      </c>
      <c r="P23">
        <v>980</v>
      </c>
      <c r="Q23" t="str">
        <v>1F6C1</v>
      </c>
      <c r="R23" t="str">
        <v>🛁</v>
      </c>
      <c r="S23" t="str">
        <v>baignoire</v>
      </c>
      <c r="U23" t="str">
        <v>Comment utiliser les émoticônes sur Windows 10</v>
      </c>
    </row>
    <row r="24">
      <c r="A24">
        <v>9</v>
      </c>
      <c r="B24" t="str">
        <v>27B0</v>
      </c>
      <c r="C24" t="str">
        <v>➰</v>
      </c>
      <c r="D24" t="str">
        <v>boucle bouclée</v>
      </c>
      <c r="F24">
        <v>333</v>
      </c>
      <c r="G24" t="str">
        <v>1F386</v>
      </c>
      <c r="H24" t="str">
        <v>🎆</v>
      </c>
      <c r="I24" t="str">
        <v>feu d’artifice</v>
      </c>
      <c r="K24">
        <v>657</v>
      </c>
      <c r="L24" t="str">
        <v>1F4D7</v>
      </c>
      <c r="M24" t="str">
        <v>📗</v>
      </c>
      <c r="N24" t="str">
        <v>livre vert</v>
      </c>
      <c r="P24">
        <v>981</v>
      </c>
      <c r="Q24" t="str">
        <v>1F6C2</v>
      </c>
      <c r="R24" t="str">
        <v>🛂</v>
      </c>
      <c r="S24" t="str">
        <v>contrôle des passeports</v>
      </c>
      <c r="U24" t="str">
        <v>. Appuyez sur l'un de ces raccourcis clavier :</v>
      </c>
    </row>
    <row r="25">
      <c r="A25">
        <v>10</v>
      </c>
      <c r="B25" t="str">
        <v>27BF</v>
      </c>
      <c r="C25" t="str">
        <v>➿</v>
      </c>
      <c r="F25">
        <v>334</v>
      </c>
      <c r="G25" t="str">
        <v>1F387</v>
      </c>
      <c r="H25" t="str">
        <v>🎇</v>
      </c>
      <c r="I25" t="str">
        <v>Cierge</v>
      </c>
      <c r="K25">
        <v>658</v>
      </c>
      <c r="L25" t="str">
        <v>1F4D8</v>
      </c>
      <c r="M25" t="str">
        <v>📘</v>
      </c>
      <c r="N25" t="str">
        <v>livre bleu</v>
      </c>
      <c r="P25">
        <v>982</v>
      </c>
      <c r="Q25" t="str">
        <v>1F6C3</v>
      </c>
      <c r="R25" t="str">
        <v>🛃</v>
      </c>
      <c r="S25" t="str">
        <v>douane</v>
      </c>
      <c r="V25" t="str">
        <v>Touche Windows et point/touche d'arrêt ( . )</v>
      </c>
    </row>
    <row r="26">
      <c r="A26">
        <v>11</v>
      </c>
      <c r="B26" t="str">
        <v>FE0F</v>
      </c>
      <c r="C26" t="str">
        <v>️</v>
      </c>
      <c r="F26">
        <v>335</v>
      </c>
      <c r="G26" t="str">
        <v>1F388</v>
      </c>
      <c r="H26" t="str">
        <v>🎈</v>
      </c>
      <c r="I26" t="str">
        <v>ballon</v>
      </c>
      <c r="K26">
        <v>659</v>
      </c>
      <c r="L26" t="str">
        <v>1F4D9</v>
      </c>
      <c r="M26" t="str">
        <v>📙</v>
      </c>
      <c r="N26" t="str">
        <v>livre orange</v>
      </c>
      <c r="P26">
        <v>983</v>
      </c>
      <c r="Q26" t="str">
        <v>1F6C4</v>
      </c>
      <c r="R26" t="str">
        <v>🛄</v>
      </c>
      <c r="S26" t="str">
        <v>Bagages</v>
      </c>
      <c r="V26" t="str">
        <v>ou Touche Windows et touche point-virgule ( ; )</v>
      </c>
    </row>
    <row r="27">
      <c r="A27">
        <v>12</v>
      </c>
      <c r="B27">
        <v>3030</v>
      </c>
      <c r="C27" t="str">
        <v>〰</v>
      </c>
      <c r="F27">
        <v>336</v>
      </c>
      <c r="G27" t="str">
        <v>1F389</v>
      </c>
      <c r="H27" t="str">
        <v>🎉</v>
      </c>
      <c r="I27" t="str">
        <v>popper de fête</v>
      </c>
      <c r="K27">
        <v>660</v>
      </c>
      <c r="L27" t="str">
        <v>1F4DA</v>
      </c>
      <c r="M27" t="str">
        <v>📚</v>
      </c>
      <c r="N27" t="str">
        <v>Livres</v>
      </c>
      <c r="P27">
        <v>984</v>
      </c>
      <c r="Q27" t="str">
        <v>1F6C5</v>
      </c>
      <c r="R27" t="str">
        <v>🛅</v>
      </c>
      <c r="S27" t="str">
        <v>consigne à bagages</v>
      </c>
    </row>
    <row r="28">
      <c r="A28">
        <v>13</v>
      </c>
      <c r="B28" t="str">
        <v>303D</v>
      </c>
      <c r="C28" t="str">
        <v>〽</v>
      </c>
      <c r="F28">
        <v>337</v>
      </c>
      <c r="G28" t="str">
        <v>1F38A</v>
      </c>
      <c r="H28" t="str">
        <v>🎊</v>
      </c>
      <c r="I28" t="str">
        <v>boule de confettis</v>
      </c>
      <c r="K28">
        <v>661</v>
      </c>
      <c r="L28" t="str">
        <v>1F4DB</v>
      </c>
      <c r="M28" t="str">
        <v>📛</v>
      </c>
      <c r="N28" t="str">
        <v>badge nominatif</v>
      </c>
      <c r="P28">
        <v>985</v>
      </c>
      <c r="Q28" t="str">
        <v>1F6CB</v>
      </c>
      <c r="R28" t="str">
        <v>🛋</v>
      </c>
      <c r="S28" t="str">
        <v>canapé et lampe</v>
      </c>
    </row>
    <row r="29">
      <c r="A29">
        <v>14</v>
      </c>
      <c r="B29" t="str">
        <v>203C</v>
      </c>
      <c r="C29" t="str">
        <v>‼</v>
      </c>
      <c r="F29">
        <v>338</v>
      </c>
      <c r="G29" t="str">
        <v>1F38B</v>
      </c>
      <c r="H29" t="str">
        <v>🎋</v>
      </c>
      <c r="I29" t="str">
        <v>arbre tanabata</v>
      </c>
      <c r="K29">
        <v>662</v>
      </c>
      <c r="L29" t="str">
        <v>1F4DC</v>
      </c>
      <c r="M29" t="str">
        <v>📜</v>
      </c>
      <c r="N29" t="str">
        <v>faire défiler</v>
      </c>
      <c r="P29">
        <v>986</v>
      </c>
      <c r="Q29" t="str">
        <v>1F6CC</v>
      </c>
      <c r="R29" t="str">
        <v>🛌</v>
      </c>
      <c r="S29" t="str">
        <v>personne au lit</v>
      </c>
    </row>
    <row r="30">
      <c r="A30">
        <v>15</v>
      </c>
      <c r="B30">
        <v>2049</v>
      </c>
      <c r="C30" t="str">
        <v>⁉</v>
      </c>
      <c r="F30">
        <v>339</v>
      </c>
      <c r="G30" t="str">
        <v>1F38C</v>
      </c>
      <c r="H30" t="str">
        <v>🎌</v>
      </c>
      <c r="I30" t="str">
        <v>drapeaux croisés</v>
      </c>
      <c r="K30">
        <v>663</v>
      </c>
      <c r="L30" t="str">
        <v>1F4DD</v>
      </c>
      <c r="M30" t="str">
        <v>📝</v>
      </c>
      <c r="N30" t="str">
        <v>mémo</v>
      </c>
      <c r="P30">
        <v>987</v>
      </c>
      <c r="Q30" t="str">
        <v>1F6CD</v>
      </c>
      <c r="R30" t="str">
        <v>🛍</v>
      </c>
      <c r="S30" t="str">
        <v>sacs à provisions</v>
      </c>
    </row>
    <row r="31">
      <c r="A31">
        <v>16</v>
      </c>
      <c r="B31" t="str">
        <v>2B1B</v>
      </c>
      <c r="C31" t="str">
        <v>⬛</v>
      </c>
      <c r="F31">
        <v>340</v>
      </c>
      <c r="G31" t="str">
        <v>1F38D</v>
      </c>
      <c r="H31" t="str">
        <v>🎍</v>
      </c>
      <c r="I31" t="str">
        <v>décoration en pin</v>
      </c>
      <c r="K31">
        <v>664</v>
      </c>
      <c r="L31" t="str">
        <v>1F4DE</v>
      </c>
      <c r="M31" t="str">
        <v>📞</v>
      </c>
      <c r="N31" t="str">
        <v>récepteur téléphonique</v>
      </c>
      <c r="P31">
        <v>988</v>
      </c>
      <c r="Q31" t="str">
        <v>1F6CE</v>
      </c>
      <c r="R31" t="str">
        <v>🛎</v>
      </c>
      <c r="S31" t="str">
        <v>cloche</v>
      </c>
    </row>
    <row r="32">
      <c r="A32">
        <v>17</v>
      </c>
      <c r="B32" t="str">
        <v>2B1C</v>
      </c>
      <c r="C32" t="str">
        <v>⬜</v>
      </c>
      <c r="F32">
        <v>341</v>
      </c>
      <c r="G32" t="str">
        <v>1F38E</v>
      </c>
      <c r="H32" t="str">
        <v>🎎</v>
      </c>
      <c r="I32" t="str">
        <v>Poupées japonaises</v>
      </c>
      <c r="K32">
        <v>665</v>
      </c>
      <c r="L32" t="str">
        <v>1F4DF</v>
      </c>
      <c r="M32" t="str">
        <v>📟</v>
      </c>
      <c r="N32" t="str">
        <v>téléavertisseur</v>
      </c>
      <c r="P32">
        <v>989</v>
      </c>
      <c r="Q32" t="str">
        <v>1F6CF</v>
      </c>
      <c r="R32" t="str">
        <v>🛏</v>
      </c>
      <c r="S32" t="str">
        <v>lit</v>
      </c>
    </row>
    <row r="33">
      <c r="A33">
        <v>18</v>
      </c>
      <c r="B33" t="str">
        <v>23EA</v>
      </c>
      <c r="C33" t="str">
        <v>⏪</v>
      </c>
      <c r="F33">
        <v>342</v>
      </c>
      <c r="G33" t="str">
        <v>1F38F</v>
      </c>
      <c r="H33" t="str">
        <v>🎏</v>
      </c>
      <c r="I33" t="str">
        <v>streamer de carpes</v>
      </c>
      <c r="K33">
        <v>666</v>
      </c>
      <c r="L33" t="str">
        <v>1F4E0</v>
      </c>
      <c r="M33" t="str">
        <v>📠</v>
      </c>
      <c r="N33" t="str">
        <v>télécopieur</v>
      </c>
      <c r="P33">
        <v>990</v>
      </c>
      <c r="Q33" t="str">
        <v>1F6D0</v>
      </c>
      <c r="R33" t="str">
        <v>🛐</v>
      </c>
      <c r="S33" t="str">
        <v>lieu de culte</v>
      </c>
    </row>
    <row r="34">
      <c r="A34">
        <v>19</v>
      </c>
      <c r="B34" t="str">
        <v>23EB</v>
      </c>
      <c r="C34" t="str">
        <v>⏫</v>
      </c>
      <c r="F34">
        <v>343</v>
      </c>
      <c r="G34" t="str">
        <v>1F390</v>
      </c>
      <c r="H34" t="str">
        <v>🎐</v>
      </c>
      <c r="I34" t="str">
        <v>carillon éolien</v>
      </c>
      <c r="K34">
        <v>667</v>
      </c>
      <c r="L34" t="str">
        <v>1F4E1</v>
      </c>
      <c r="M34" t="str">
        <v>📡</v>
      </c>
      <c r="N34" t="str">
        <v>antenne satellite</v>
      </c>
      <c r="P34">
        <v>991</v>
      </c>
      <c r="Q34" t="str">
        <v>1F6D1</v>
      </c>
      <c r="R34" t="str">
        <v>🛑</v>
      </c>
      <c r="S34" t="str">
        <v>Panneau stop</v>
      </c>
    </row>
    <row r="35">
      <c r="A35">
        <v>20</v>
      </c>
      <c r="B35" t="str">
        <v>23EC</v>
      </c>
      <c r="C35" t="str">
        <v>⏬</v>
      </c>
      <c r="F35">
        <v>344</v>
      </c>
      <c r="G35" t="str">
        <v>1F391</v>
      </c>
      <c r="H35" t="str">
        <v>🎑</v>
      </c>
      <c r="I35" t="str">
        <v>cérémonie d’observation de la lune</v>
      </c>
      <c r="K35">
        <v>668</v>
      </c>
      <c r="L35" t="str">
        <v>1F4E2</v>
      </c>
      <c r="M35" t="str">
        <v>📢</v>
      </c>
      <c r="N35" t="str">
        <v>haut-parleur</v>
      </c>
      <c r="P35">
        <v>992</v>
      </c>
      <c r="Q35" t="str">
        <v>1F6D2</v>
      </c>
      <c r="R35" t="str">
        <v>🛒</v>
      </c>
      <c r="S35" t="str">
        <v>caddie</v>
      </c>
    </row>
    <row r="36">
      <c r="A36">
        <v>21</v>
      </c>
      <c r="B36" t="str">
        <v>23ED</v>
      </c>
      <c r="C36" t="str">
        <v>⏭</v>
      </c>
      <c r="F36">
        <v>345</v>
      </c>
      <c r="G36" t="str">
        <v>1F392</v>
      </c>
      <c r="H36" t="str">
        <v>🎒</v>
      </c>
      <c r="I36" t="str">
        <v>sac à dos</v>
      </c>
      <c r="K36">
        <v>669</v>
      </c>
      <c r="L36" t="str">
        <v>1F4E3</v>
      </c>
      <c r="M36" t="str">
        <v>📣</v>
      </c>
      <c r="N36" t="str">
        <v>mégaphone</v>
      </c>
      <c r="P36">
        <v>993</v>
      </c>
      <c r="Q36" t="str">
        <v>1F6D5</v>
      </c>
      <c r="R36" t="str">
        <v>🛕</v>
      </c>
      <c r="S36" t="str">
        <v>temple hindou</v>
      </c>
    </row>
    <row r="37">
      <c r="A37">
        <v>22</v>
      </c>
      <c r="B37" t="str">
        <v>23EE</v>
      </c>
      <c r="C37" t="str">
        <v>⏮</v>
      </c>
      <c r="F37">
        <v>346</v>
      </c>
      <c r="G37" t="str">
        <v>1F393</v>
      </c>
      <c r="H37" t="str">
        <v>🎓</v>
      </c>
      <c r="I37" t="str">
        <v>casquette de graduation</v>
      </c>
      <c r="K37">
        <v>670</v>
      </c>
      <c r="L37" t="str">
        <v>1F4E4</v>
      </c>
      <c r="M37" t="str">
        <v>📤</v>
      </c>
      <c r="N37" t="str">
        <v>bac d’envoi</v>
      </c>
      <c r="P37">
        <v>994</v>
      </c>
      <c r="Q37" t="str">
        <v>1F6D6</v>
      </c>
      <c r="R37" t="str">
        <v>🛖</v>
      </c>
      <c r="S37" t="str">
        <v>hutte</v>
      </c>
    </row>
    <row r="38">
      <c r="A38">
        <v>23</v>
      </c>
      <c r="B38" t="str">
        <v>23EF</v>
      </c>
      <c r="C38" t="str">
        <v>⏯</v>
      </c>
      <c r="F38">
        <v>347</v>
      </c>
      <c r="G38" t="str">
        <v>1F396</v>
      </c>
      <c r="H38" t="str">
        <v>🎖</v>
      </c>
      <c r="I38" t="str">
        <v>médaille militaire</v>
      </c>
      <c r="K38">
        <v>671</v>
      </c>
      <c r="L38" t="str">
        <v>1F4E5</v>
      </c>
      <c r="M38" t="str">
        <v>📥</v>
      </c>
      <c r="N38" t="str">
        <v>bac de la boîte de réception</v>
      </c>
      <c r="P38">
        <v>995</v>
      </c>
      <c r="Q38" t="str">
        <v>1F6D7</v>
      </c>
      <c r="R38" t="str">
        <v>🛗</v>
      </c>
      <c r="S38" t="str">
        <v>ascenseur</v>
      </c>
    </row>
    <row r="39">
      <c r="A39">
        <v>24</v>
      </c>
      <c r="B39" t="str">
        <v>23F0</v>
      </c>
      <c r="C39" t="str">
        <v>⏰</v>
      </c>
      <c r="D39" t="str">
        <v>réveille-matin</v>
      </c>
      <c r="F39">
        <v>348</v>
      </c>
      <c r="G39" t="str">
        <v>1F397</v>
      </c>
      <c r="H39" t="str">
        <v>🎗</v>
      </c>
      <c r="I39" t="str">
        <v>ruban de rappel</v>
      </c>
      <c r="K39">
        <v>672</v>
      </c>
      <c r="L39" t="str">
        <v>1F4E6</v>
      </c>
      <c r="M39" t="str">
        <v>📦</v>
      </c>
      <c r="N39" t="str">
        <v>colis</v>
      </c>
      <c r="P39">
        <v>996</v>
      </c>
      <c r="Q39" t="str">
        <v>1F6DD</v>
      </c>
      <c r="R39" t="str">
        <v>🛝</v>
      </c>
    </row>
    <row r="40">
      <c r="A40">
        <v>25</v>
      </c>
      <c r="B40" t="str">
        <v>23F1</v>
      </c>
      <c r="C40" t="str">
        <v>⏱</v>
      </c>
      <c r="D40" t="str">
        <v>chronomètre</v>
      </c>
      <c r="F40">
        <v>349</v>
      </c>
      <c r="G40" t="str">
        <v>1F399</v>
      </c>
      <c r="H40" t="str">
        <v>🎙</v>
      </c>
      <c r="I40" t="str">
        <v>microphone de studio</v>
      </c>
      <c r="K40">
        <v>673</v>
      </c>
      <c r="L40" t="str">
        <v>1F4E7</v>
      </c>
      <c r="M40" t="str">
        <v>📧</v>
      </c>
      <c r="N40" t="str">
        <v>Messagerie électronique</v>
      </c>
      <c r="P40">
        <v>997</v>
      </c>
      <c r="Q40" t="str">
        <v>1F6DE</v>
      </c>
      <c r="R40" t="str">
        <v>🛞</v>
      </c>
    </row>
    <row r="41">
      <c r="A41">
        <v>26</v>
      </c>
      <c r="B41" t="str">
        <v>23F2</v>
      </c>
      <c r="C41" t="str">
        <v>⏲</v>
      </c>
      <c r="D41" t="str">
        <v>chronomètre</v>
      </c>
      <c r="F41">
        <v>350</v>
      </c>
      <c r="G41" t="str">
        <v>1F39A</v>
      </c>
      <c r="H41" t="str">
        <v>🎚</v>
      </c>
      <c r="I41" t="str">
        <v>curseur de niveau</v>
      </c>
      <c r="K41">
        <v>674</v>
      </c>
      <c r="L41" t="str">
        <v>1F4E8</v>
      </c>
      <c r="M41" t="str">
        <v>📨</v>
      </c>
      <c r="N41" t="str">
        <v>enveloppe entrante</v>
      </c>
      <c r="P41">
        <v>998</v>
      </c>
      <c r="Q41" t="str">
        <v>1F6DF</v>
      </c>
      <c r="R41" t="str">
        <v>🛟</v>
      </c>
    </row>
    <row r="42">
      <c r="A42">
        <v>27</v>
      </c>
      <c r="B42" t="str">
        <v>23F3</v>
      </c>
      <c r="C42" t="str">
        <v>⏳</v>
      </c>
      <c r="D42" t="str">
        <v>horloge de minuterie</v>
      </c>
      <c r="F42">
        <v>351</v>
      </c>
      <c r="G42" t="str">
        <v>1F39B</v>
      </c>
      <c r="H42" t="str">
        <v>🎛</v>
      </c>
      <c r="I42" t="str">
        <v>boutons de commande</v>
      </c>
      <c r="K42">
        <v>675</v>
      </c>
      <c r="L42" t="str">
        <v>1F4E9</v>
      </c>
      <c r="M42" t="str">
        <v>📩</v>
      </c>
      <c r="N42" t="str">
        <v>enveloppe avec flèche</v>
      </c>
      <c r="P42">
        <v>999</v>
      </c>
      <c r="Q42" t="str">
        <v>1F6E0</v>
      </c>
      <c r="R42" t="str">
        <v>🛠</v>
      </c>
      <c r="S42" t="str">
        <v>marteau et clé</v>
      </c>
    </row>
    <row r="43">
      <c r="A43">
        <v>28</v>
      </c>
      <c r="B43" t="str">
        <v>231A</v>
      </c>
      <c r="C43" t="str">
        <v>⌚</v>
      </c>
      <c r="D43" t="str">
        <v>sablier pas fait</v>
      </c>
      <c r="F43">
        <v>352</v>
      </c>
      <c r="G43" t="str">
        <v>1F39E</v>
      </c>
      <c r="H43" t="str">
        <v>🎞</v>
      </c>
      <c r="I43" t="str">
        <v>cadres de film</v>
      </c>
      <c r="K43">
        <v>676</v>
      </c>
      <c r="L43" t="str">
        <v>1F4EA</v>
      </c>
      <c r="M43" t="str">
        <v>📪</v>
      </c>
      <c r="N43" t="str">
        <v>boîte aux lettres fermée avec indicateur abaissé</v>
      </c>
      <c r="P43">
        <v>1000</v>
      </c>
      <c r="Q43" t="str">
        <v>1F6E1</v>
      </c>
      <c r="R43" t="str">
        <v>🛡</v>
      </c>
      <c r="S43" t="str">
        <v>bouclier</v>
      </c>
    </row>
    <row r="44">
      <c r="A44">
        <v>29</v>
      </c>
      <c r="B44" t="str">
        <v>231B</v>
      </c>
      <c r="C44" t="str">
        <v>⌛</v>
      </c>
      <c r="D44" t="str">
        <v>montre</v>
      </c>
      <c r="F44">
        <v>353</v>
      </c>
      <c r="G44" t="str">
        <v>1F39F</v>
      </c>
      <c r="H44" t="str">
        <v>🎟</v>
      </c>
      <c r="I44" t="str">
        <v>billets d’entrée</v>
      </c>
      <c r="K44">
        <v>677</v>
      </c>
      <c r="L44" t="str">
        <v>1F4EB</v>
      </c>
      <c r="M44" t="str">
        <v>📫</v>
      </c>
      <c r="N44" t="str">
        <v>boîte aux lettres fermée avec indicateur levé</v>
      </c>
      <c r="P44">
        <v>1001</v>
      </c>
      <c r="Q44" t="str">
        <v>1F6E2</v>
      </c>
      <c r="R44" t="str">
        <v>🛢</v>
      </c>
      <c r="S44" t="str">
        <v>tambour d’huile</v>
      </c>
    </row>
    <row r="45">
      <c r="A45">
        <v>30</v>
      </c>
      <c r="B45">
        <v>2328</v>
      </c>
      <c r="C45" t="str">
        <v>⌨</v>
      </c>
      <c r="D45" t="str">
        <v>sablier fait</v>
      </c>
      <c r="F45">
        <v>354</v>
      </c>
      <c r="G45" t="str">
        <v>1F3A0</v>
      </c>
      <c r="H45" t="str">
        <v>🎠</v>
      </c>
      <c r="I45" t="str">
        <v>cheval de carrousel</v>
      </c>
      <c r="K45">
        <v>678</v>
      </c>
      <c r="L45" t="str">
        <v>1F4EC</v>
      </c>
      <c r="M45" t="str">
        <v>📬</v>
      </c>
      <c r="N45" t="str">
        <v>ouvrir une boîte aux lettres avec un indicateur en relief</v>
      </c>
      <c r="P45">
        <v>1002</v>
      </c>
      <c r="Q45" t="str">
        <v>1F6E3</v>
      </c>
      <c r="R45" t="str">
        <v>🛣</v>
      </c>
      <c r="S45" t="str">
        <v>autoroute</v>
      </c>
    </row>
    <row r="46">
      <c r="A46">
        <v>31</v>
      </c>
      <c r="B46">
        <v>2935</v>
      </c>
      <c r="C46" t="str">
        <v>⤵</v>
      </c>
      <c r="D46" t="str">
        <v>clavier</v>
      </c>
      <c r="F46">
        <v>355</v>
      </c>
      <c r="G46" t="str">
        <v>1F3A1</v>
      </c>
      <c r="H46" t="str">
        <v>🎡</v>
      </c>
      <c r="I46" t="str">
        <v>grande roue</v>
      </c>
      <c r="K46">
        <v>679</v>
      </c>
      <c r="L46" t="str">
        <v>1F4ED</v>
      </c>
      <c r="M46" t="str">
        <v>📭</v>
      </c>
      <c r="N46" t="str">
        <v>ouvrir une boîte aux lettres avec un indicateur abaissé</v>
      </c>
      <c r="P46">
        <v>1003</v>
      </c>
      <c r="Q46" t="str">
        <v>1F6E4</v>
      </c>
      <c r="R46" t="str">
        <v>🛤</v>
      </c>
      <c r="S46" t="str">
        <v>voie ferrée</v>
      </c>
    </row>
    <row r="47">
      <c r="A47">
        <v>32</v>
      </c>
      <c r="B47">
        <v>2934</v>
      </c>
      <c r="C47" t="str">
        <v>⤴</v>
      </c>
      <c r="D47" t="str">
        <v>flèche droite courbée vers le bas</v>
      </c>
      <c r="F47">
        <v>356</v>
      </c>
      <c r="G47" t="str">
        <v>1F3A2</v>
      </c>
      <c r="H47" t="str">
        <v>🎢</v>
      </c>
      <c r="I47" t="str">
        <v>montagnes russes</v>
      </c>
      <c r="K47">
        <v>680</v>
      </c>
      <c r="L47" t="str">
        <v>1F4EE</v>
      </c>
      <c r="M47" t="str">
        <v>📮</v>
      </c>
      <c r="N47" t="str">
        <v>Postbox</v>
      </c>
      <c r="P47">
        <v>1004</v>
      </c>
      <c r="Q47" t="str">
        <v>1F6E5</v>
      </c>
      <c r="R47" t="str">
        <v>🛥</v>
      </c>
      <c r="S47" t="str">
        <v>bateau à moteur</v>
      </c>
    </row>
    <row r="48">
      <c r="A48">
        <v>33</v>
      </c>
      <c r="B48" t="str">
        <v>2B05</v>
      </c>
      <c r="C48" t="str">
        <v>⬅</v>
      </c>
      <c r="D48" t="str">
        <v>flèche droite courbée vers le haut</v>
      </c>
      <c r="F48">
        <v>357</v>
      </c>
      <c r="G48" t="str">
        <v>1F3A3</v>
      </c>
      <c r="H48" t="str">
        <v>🎣</v>
      </c>
      <c r="I48" t="str">
        <v>canne à pêche</v>
      </c>
      <c r="K48">
        <v>681</v>
      </c>
      <c r="L48" t="str">
        <v>1F4EF</v>
      </c>
      <c r="M48" t="str">
        <v>📯</v>
      </c>
      <c r="N48" t="str">
        <v>corne postale</v>
      </c>
      <c r="P48">
        <v>1005</v>
      </c>
      <c r="Q48" t="str">
        <v>1F6E9</v>
      </c>
      <c r="R48" t="str">
        <v>🛩</v>
      </c>
      <c r="S48" t="str">
        <v>petit avion</v>
      </c>
    </row>
    <row r="49">
      <c r="A49">
        <v>34</v>
      </c>
      <c r="B49" t="str">
        <v>2B06</v>
      </c>
      <c r="C49" t="str">
        <v>⬆</v>
      </c>
      <c r="D49" t="str">
        <v>flèche gauche</v>
      </c>
      <c r="F49">
        <v>358</v>
      </c>
      <c r="G49" t="str">
        <v>1F3A4</v>
      </c>
      <c r="H49" t="str">
        <v>🎤</v>
      </c>
      <c r="I49" t="str">
        <v>microphone</v>
      </c>
      <c r="K49">
        <v>682</v>
      </c>
      <c r="L49" t="str">
        <v>1F4F0</v>
      </c>
      <c r="M49" t="str">
        <v>📰</v>
      </c>
      <c r="N49" t="str">
        <v>journal</v>
      </c>
      <c r="P49">
        <v>1006</v>
      </c>
      <c r="Q49" t="str">
        <v>1F6EB</v>
      </c>
      <c r="R49" t="str">
        <v>🛫</v>
      </c>
      <c r="S49" t="str">
        <v>départ de l’avion</v>
      </c>
    </row>
    <row r="50">
      <c r="A50">
        <v>35</v>
      </c>
      <c r="B50" t="str">
        <v>2B07</v>
      </c>
      <c r="C50" t="str">
        <v>⬇</v>
      </c>
      <c r="D50" t="str">
        <v>flèche vers le haut</v>
      </c>
      <c r="F50">
        <v>359</v>
      </c>
      <c r="G50" t="str">
        <v>1F3A5</v>
      </c>
      <c r="H50" t="str">
        <v>🎥</v>
      </c>
      <c r="I50" t="str">
        <v>caméra</v>
      </c>
      <c r="K50">
        <v>683</v>
      </c>
      <c r="L50" t="str">
        <v>1F4F1</v>
      </c>
      <c r="M50" t="str">
        <v>📱</v>
      </c>
      <c r="N50" t="str">
        <v>téléphone mobile</v>
      </c>
      <c r="P50">
        <v>1007</v>
      </c>
      <c r="Q50" t="str">
        <v>1F6EC</v>
      </c>
      <c r="R50" t="str">
        <v>🛬</v>
      </c>
      <c r="S50" t="str">
        <v>arrivée en avion</v>
      </c>
    </row>
    <row r="51">
      <c r="A51">
        <v>36</v>
      </c>
      <c r="B51" t="str">
        <v>25AA</v>
      </c>
      <c r="C51" t="str">
        <v>▪</v>
      </c>
      <c r="D51" t="str">
        <v>flèche vers le bas</v>
      </c>
      <c r="F51">
        <v>360</v>
      </c>
      <c r="G51" t="str">
        <v>1F3A6</v>
      </c>
      <c r="H51" t="str">
        <v>🎦</v>
      </c>
      <c r="I51" t="str">
        <v>cinéma</v>
      </c>
      <c r="K51">
        <v>684</v>
      </c>
      <c r="L51" t="str">
        <v>1F4F2</v>
      </c>
      <c r="M51" t="str">
        <v>📲</v>
      </c>
      <c r="N51" t="str">
        <v>téléphone mobile avec flèche</v>
      </c>
      <c r="P51">
        <v>1008</v>
      </c>
      <c r="Q51" t="str">
        <v>1F6F0</v>
      </c>
      <c r="R51" t="str">
        <v>🛰</v>
      </c>
      <c r="S51" t="str">
        <v>satellite</v>
      </c>
    </row>
    <row r="52">
      <c r="A52">
        <v>37</v>
      </c>
      <c r="B52" t="str">
        <v>25AB</v>
      </c>
      <c r="C52" t="str">
        <v>▫</v>
      </c>
      <c r="D52" t="str">
        <v>petit carré noir</v>
      </c>
      <c r="F52">
        <v>361</v>
      </c>
      <c r="G52" t="str">
        <v>1F3A7</v>
      </c>
      <c r="H52" t="str">
        <v>🎧</v>
      </c>
      <c r="I52" t="str">
        <v>écouteur</v>
      </c>
      <c r="K52">
        <v>685</v>
      </c>
      <c r="L52" t="str">
        <v>1F4F3</v>
      </c>
      <c r="M52" t="str">
        <v>📳</v>
      </c>
      <c r="N52" t="str">
        <v>mode de vibration</v>
      </c>
      <c r="P52">
        <v>1009</v>
      </c>
      <c r="Q52" t="str">
        <v>1F6F3</v>
      </c>
      <c r="R52" t="str">
        <v>🛳</v>
      </c>
      <c r="S52" t="str">
        <v>Paquebot</v>
      </c>
    </row>
    <row r="53">
      <c r="A53">
        <v>38</v>
      </c>
      <c r="B53" t="str">
        <v>25B6</v>
      </c>
      <c r="C53" t="str">
        <v>▶</v>
      </c>
      <c r="D53" t="str">
        <v>bouton de lecture</v>
      </c>
      <c r="F53">
        <v>362</v>
      </c>
      <c r="G53" t="str">
        <v>1F3A8</v>
      </c>
      <c r="H53" t="str">
        <v>🎨</v>
      </c>
      <c r="I53" t="str">
        <v>palette d’artistes</v>
      </c>
      <c r="K53">
        <v>686</v>
      </c>
      <c r="L53" t="str">
        <v>1F4F4</v>
      </c>
      <c r="M53" t="str">
        <v>📴</v>
      </c>
      <c r="N53" t="str">
        <v>téléphone portable éteint</v>
      </c>
      <c r="P53">
        <v>1010</v>
      </c>
      <c r="Q53" t="str">
        <v>1F6F4</v>
      </c>
      <c r="R53" t="str">
        <v>🛴</v>
      </c>
      <c r="S53" t="str">
        <v>trottinette</v>
      </c>
    </row>
    <row r="54">
      <c r="A54">
        <v>39</v>
      </c>
      <c r="B54" t="str">
        <v>25C0</v>
      </c>
      <c r="C54" t="str">
        <v>◀</v>
      </c>
      <c r="D54" t="str">
        <v>bouton d’inversion</v>
      </c>
      <c r="F54">
        <v>363</v>
      </c>
      <c r="G54" t="str">
        <v>1F3A9</v>
      </c>
      <c r="H54" t="str">
        <v>🎩</v>
      </c>
      <c r="I54" t="str">
        <v>top a</v>
      </c>
      <c r="K54">
        <v>687</v>
      </c>
      <c r="L54" t="str">
        <v>1F4F5</v>
      </c>
      <c r="M54" t="str">
        <v>📵</v>
      </c>
      <c r="N54" t="str">
        <v>pas de téléphones portables</v>
      </c>
      <c r="P54">
        <v>1011</v>
      </c>
      <c r="Q54" t="str">
        <v>1F6F5</v>
      </c>
      <c r="R54" t="str">
        <v>🛵</v>
      </c>
      <c r="S54" t="str">
        <v>scooter</v>
      </c>
    </row>
    <row r="55">
      <c r="A55">
        <v>40</v>
      </c>
      <c r="B55" t="str">
        <v>261D</v>
      </c>
      <c r="C55" t="str">
        <v>☝</v>
      </c>
      <c r="D55" t="str">
        <v>index pointant vers le haut</v>
      </c>
      <c r="F55">
        <v>364</v>
      </c>
      <c r="G55" t="str">
        <v>1F3AA</v>
      </c>
      <c r="H55" t="str">
        <v>🎪</v>
      </c>
      <c r="I55" t="str">
        <v>tente de cirque</v>
      </c>
      <c r="K55">
        <v>688</v>
      </c>
      <c r="L55" t="str">
        <v>1F4F6</v>
      </c>
      <c r="M55" t="str">
        <v>📶</v>
      </c>
      <c r="N55" t="str">
        <v>barres d’antenne</v>
      </c>
      <c r="P55">
        <v>1012</v>
      </c>
      <c r="Q55" t="str">
        <v>1F6F6</v>
      </c>
      <c r="R55" t="str">
        <v>🛶</v>
      </c>
      <c r="S55" t="str">
        <v>canoë</v>
      </c>
    </row>
    <row r="56">
      <c r="A56">
        <v>41</v>
      </c>
      <c r="B56">
        <v>2197</v>
      </c>
      <c r="C56" t="str">
        <v>↗</v>
      </c>
      <c r="D56" t="str">
        <v>flèche haut-droite</v>
      </c>
      <c r="F56">
        <v>365</v>
      </c>
      <c r="G56" t="str">
        <v>1F3AB</v>
      </c>
      <c r="H56" t="str">
        <v>🎫</v>
      </c>
      <c r="I56" t="str">
        <v>billet</v>
      </c>
      <c r="K56">
        <v>689</v>
      </c>
      <c r="L56" t="str">
        <v>1F4F7</v>
      </c>
      <c r="M56" t="str">
        <v>📷</v>
      </c>
      <c r="N56" t="str">
        <v>caméra</v>
      </c>
      <c r="P56">
        <v>1013</v>
      </c>
      <c r="Q56" t="str">
        <v>1F6F7</v>
      </c>
      <c r="R56" t="str">
        <v>🛷</v>
      </c>
      <c r="S56" t="str">
        <v>traîneau</v>
      </c>
    </row>
    <row r="57">
      <c r="A57">
        <v>42</v>
      </c>
      <c r="B57" t="str">
        <v>21AA</v>
      </c>
      <c r="C57" t="str">
        <v>↪</v>
      </c>
      <c r="D57" t="str">
        <v>flèche gauche courbée vers la droite</v>
      </c>
      <c r="F57">
        <v>366</v>
      </c>
      <c r="G57" t="str">
        <v>1F3AC</v>
      </c>
      <c r="H57" t="str">
        <v>🎬</v>
      </c>
      <c r="I57" t="str">
        <v>clapper board</v>
      </c>
      <c r="K57">
        <v>690</v>
      </c>
      <c r="L57" t="str">
        <v>1F4F8</v>
      </c>
      <c r="M57" t="str">
        <v>📸</v>
      </c>
      <c r="N57" t="str">
        <v>appareil photo avec flash</v>
      </c>
      <c r="P57">
        <v>1014</v>
      </c>
      <c r="Q57" t="str">
        <v>1F6F8</v>
      </c>
      <c r="R57" t="str">
        <v>🛸</v>
      </c>
      <c r="S57" t="str">
        <v>soucoupe volante</v>
      </c>
    </row>
    <row r="58">
      <c r="A58">
        <v>43</v>
      </c>
      <c r="B58" t="str">
        <v>27A1</v>
      </c>
      <c r="C58" t="str">
        <v>➡</v>
      </c>
      <c r="D58" t="str">
        <v>flèche droite</v>
      </c>
      <c r="F58">
        <v>367</v>
      </c>
      <c r="G58" t="str">
        <v>1F3AD</v>
      </c>
      <c r="H58" t="str">
        <v>🎭</v>
      </c>
      <c r="I58" t="str">
        <v>arts du spectacle</v>
      </c>
      <c r="K58">
        <v>691</v>
      </c>
      <c r="L58" t="str">
        <v>1F4F9</v>
      </c>
      <c r="M58" t="str">
        <v>📹</v>
      </c>
      <c r="N58" t="str">
        <v>caméra vidéo</v>
      </c>
      <c r="P58">
        <v>1015</v>
      </c>
      <c r="Q58" t="str">
        <v>1F6F9</v>
      </c>
      <c r="R58" t="str">
        <v>🛹</v>
      </c>
      <c r="S58" t="str">
        <v>skateboard</v>
      </c>
    </row>
    <row r="59">
      <c r="A59">
        <v>44</v>
      </c>
      <c r="B59">
        <v>2198</v>
      </c>
      <c r="C59" t="str">
        <v>↘</v>
      </c>
      <c r="D59" t="str">
        <v>flèche vers le bas à droite</v>
      </c>
      <c r="F59">
        <v>368</v>
      </c>
      <c r="G59" t="str">
        <v>1F3AE</v>
      </c>
      <c r="H59" t="str">
        <v>🎮</v>
      </c>
      <c r="I59" t="str">
        <v>jeu vidéo</v>
      </c>
      <c r="K59">
        <v>692</v>
      </c>
      <c r="L59" t="str">
        <v>1F4FA</v>
      </c>
      <c r="M59" t="str">
        <v>📺</v>
      </c>
      <c r="N59" t="str">
        <v>télévision</v>
      </c>
      <c r="P59">
        <v>1016</v>
      </c>
      <c r="Q59" t="str">
        <v>1F6FA</v>
      </c>
      <c r="R59" t="str">
        <v>🛺</v>
      </c>
      <c r="S59" t="str">
        <v>pousse-pousse automobile</v>
      </c>
    </row>
    <row r="60">
      <c r="A60">
        <v>45</v>
      </c>
      <c r="B60">
        <v>2199</v>
      </c>
      <c r="C60" t="str">
        <v>↙</v>
      </c>
      <c r="D60" t="str">
        <v xml:space="preserve"> vers le bas à gauche</v>
      </c>
      <c r="F60">
        <v>369</v>
      </c>
      <c r="G60" t="str">
        <v>1F3AF</v>
      </c>
      <c r="H60" t="str">
        <v>🎯</v>
      </c>
      <c r="I60" t="str">
        <v>Bulle</v>
      </c>
      <c r="K60">
        <v>693</v>
      </c>
      <c r="L60" t="str">
        <v>1F4FB</v>
      </c>
      <c r="M60" t="str">
        <v>📻</v>
      </c>
      <c r="N60" t="str">
        <v>radio</v>
      </c>
      <c r="P60">
        <v>1017</v>
      </c>
      <c r="Q60" t="str">
        <v>1F6FB</v>
      </c>
      <c r="R60" t="str">
        <v>🛻</v>
      </c>
      <c r="S60" t="str">
        <v>pick-up</v>
      </c>
    </row>
    <row r="61">
      <c r="A61">
        <v>46</v>
      </c>
      <c r="B61" t="str">
        <v>21A9</v>
      </c>
      <c r="C61" t="str">
        <v>↩</v>
      </c>
      <c r="D61" t="str">
        <v>flèche droite courbée vers la gauche</v>
      </c>
      <c r="F61">
        <v>370</v>
      </c>
      <c r="G61" t="str">
        <v>1F3B0</v>
      </c>
      <c r="H61" t="str">
        <v>🎰</v>
      </c>
      <c r="I61" t="str">
        <v>Machine</v>
      </c>
      <c r="K61">
        <v>694</v>
      </c>
      <c r="L61" t="str">
        <v>1F4FC</v>
      </c>
      <c r="M61" t="str">
        <v>📼</v>
      </c>
      <c r="N61" t="str">
        <v>Vidéos</v>
      </c>
      <c r="P61">
        <v>1018</v>
      </c>
      <c r="Q61" t="str">
        <v>1F6FC</v>
      </c>
      <c r="R61" t="str">
        <v>🛼</v>
      </c>
      <c r="S61" t="str">
        <v>patin à roulettes</v>
      </c>
    </row>
    <row r="62">
      <c r="A62">
        <v>47</v>
      </c>
      <c r="B62">
        <v>2196</v>
      </c>
      <c r="C62" t="str">
        <v>↖</v>
      </c>
      <c r="D62" t="str">
        <v>flèche haut-gauche</v>
      </c>
      <c r="F62">
        <v>371</v>
      </c>
      <c r="G62" t="str">
        <v>1F3B1</v>
      </c>
      <c r="H62" t="str">
        <v>🎱</v>
      </c>
      <c r="I62" t="str">
        <v>piscine 8 boule</v>
      </c>
      <c r="K62">
        <v>695</v>
      </c>
      <c r="L62" t="str">
        <v>1F4FD</v>
      </c>
      <c r="M62" t="str">
        <v>📽</v>
      </c>
      <c r="N62" t="str">
        <v>projecteur de film</v>
      </c>
      <c r="P62">
        <v>1019</v>
      </c>
      <c r="Q62" t="str">
        <v>1F7E0</v>
      </c>
      <c r="R62" t="str">
        <v>🟠</v>
      </c>
      <c r="S62" t="str">
        <v>cercle orange</v>
      </c>
    </row>
    <row r="63">
      <c r="A63">
        <v>48</v>
      </c>
      <c r="B63">
        <v>2194</v>
      </c>
      <c r="C63" t="str">
        <v>↔</v>
      </c>
      <c r="D63" t="str">
        <v>flèche gauche-droite</v>
      </c>
      <c r="F63">
        <v>372</v>
      </c>
      <c r="G63" t="str">
        <v>1F3B2</v>
      </c>
      <c r="H63" t="str">
        <v>🎲</v>
      </c>
      <c r="I63" t="str">
        <v>dé de jeu</v>
      </c>
      <c r="K63">
        <v>696</v>
      </c>
      <c r="L63" t="str">
        <v>1F4FF</v>
      </c>
      <c r="M63" t="str">
        <v>📿</v>
      </c>
      <c r="N63" t="str">
        <v>chapelet</v>
      </c>
      <c r="P63">
        <v>1020</v>
      </c>
      <c r="Q63" t="str">
        <v>1F7E1</v>
      </c>
      <c r="R63" t="str">
        <v>🟡</v>
      </c>
      <c r="S63" t="str">
        <v>cercle jaune</v>
      </c>
    </row>
    <row r="64">
      <c r="A64">
        <v>49</v>
      </c>
      <c r="B64">
        <v>2195</v>
      </c>
      <c r="C64" t="str">
        <v>↕</v>
      </c>
      <c r="D64" t="str">
        <v>flèche haut-bas</v>
      </c>
      <c r="F64">
        <v>373</v>
      </c>
      <c r="G64" t="str">
        <v>1F3B3</v>
      </c>
      <c r="H64" t="str">
        <v>🎳</v>
      </c>
      <c r="I64" t="str">
        <v>bowling</v>
      </c>
      <c r="K64">
        <v>697</v>
      </c>
      <c r="L64" t="str">
        <v>1F500</v>
      </c>
      <c r="M64" t="str">
        <v>🔀</v>
      </c>
      <c r="N64" t="str">
        <v>bouton de lecture aléatoire des pistes</v>
      </c>
      <c r="P64">
        <v>1021</v>
      </c>
      <c r="Q64" t="str">
        <v>1F7E2</v>
      </c>
      <c r="R64" t="str">
        <v>🟢</v>
      </c>
      <c r="S64" t="str">
        <v>cercle vert</v>
      </c>
    </row>
    <row r="65">
      <c r="A65">
        <v>50</v>
      </c>
      <c r="B65" t="str">
        <v>00A9</v>
      </c>
      <c r="C65" t="str">
        <v>©</v>
      </c>
      <c r="D65" t="str">
        <v>copyright</v>
      </c>
      <c r="F65">
        <v>374</v>
      </c>
      <c r="G65" t="str">
        <v>1F3B4</v>
      </c>
      <c r="H65" t="str">
        <v>🎴</v>
      </c>
      <c r="I65" t="str">
        <v>cartes à jouer de fleurs</v>
      </c>
      <c r="K65">
        <v>698</v>
      </c>
      <c r="L65" t="str">
        <v>1F501</v>
      </c>
      <c r="M65" t="str">
        <v>🔁</v>
      </c>
      <c r="N65" t="str">
        <v>bouton répéter</v>
      </c>
      <c r="P65">
        <v>1022</v>
      </c>
      <c r="Q65" t="str">
        <v>1F7E3</v>
      </c>
      <c r="R65" t="str">
        <v>🟣</v>
      </c>
      <c r="S65" t="str">
        <v>cercle violet</v>
      </c>
    </row>
    <row r="66">
      <c r="A66">
        <v>51</v>
      </c>
      <c r="B66" t="str">
        <v>00AE</v>
      </c>
      <c r="C66" t="str">
        <v>®</v>
      </c>
      <c r="D66" t="str">
        <v>recommandé</v>
      </c>
      <c r="F66">
        <v>375</v>
      </c>
      <c r="G66" t="str">
        <v>1F3B5</v>
      </c>
      <c r="H66" t="str">
        <v>🎵</v>
      </c>
      <c r="I66" t="str">
        <v>note de musique</v>
      </c>
      <c r="K66">
        <v>699</v>
      </c>
      <c r="L66" t="str">
        <v>1F502</v>
      </c>
      <c r="M66" t="str">
        <v>🔂</v>
      </c>
      <c r="N66" t="str">
        <v>répéter un seul bouton</v>
      </c>
      <c r="P66">
        <v>1023</v>
      </c>
      <c r="Q66" t="str">
        <v>1F7E4</v>
      </c>
      <c r="R66" t="str">
        <v>🟤</v>
      </c>
      <c r="S66" t="str">
        <v>cercle brun</v>
      </c>
    </row>
    <row r="67" ht="51" customHeight="1">
      <c r="A67">
        <v>52</v>
      </c>
      <c r="B67">
        <v>2600</v>
      </c>
      <c r="C67" t="str">
        <v>☀</v>
      </c>
      <c r="D67" t="str">
        <v>soleil</v>
      </c>
      <c r="F67">
        <v>376</v>
      </c>
      <c r="G67" t="str">
        <v>1F3B6</v>
      </c>
      <c r="H67" t="str">
        <v>🎶</v>
      </c>
      <c r="I67" t="str">
        <v>notes de musique</v>
      </c>
      <c r="K67">
        <v>700</v>
      </c>
      <c r="L67" t="str">
        <v>1F503</v>
      </c>
      <c r="M67" t="str">
        <v>🔃</v>
      </c>
      <c r="N67" t="str">
        <v>flèches verticales dans le sens des aiguilles d’une montre</v>
      </c>
      <c r="P67">
        <v>1024</v>
      </c>
      <c r="Q67" t="str">
        <v>1F7E5</v>
      </c>
      <c r="R67" t="str">
        <v>🟥</v>
      </c>
      <c r="S67" t="str">
        <v>carré rouge</v>
      </c>
    </row>
    <row r="68" ht="51" customHeight="1">
      <c r="A68">
        <v>53</v>
      </c>
      <c r="B68">
        <v>2601</v>
      </c>
      <c r="C68" t="str">
        <v>☁</v>
      </c>
      <c r="D68" t="str">
        <v>nuage</v>
      </c>
      <c r="F68">
        <v>377</v>
      </c>
      <c r="G68" t="str">
        <v>1F3B7</v>
      </c>
      <c r="H68" t="str">
        <v>🎷</v>
      </c>
      <c r="I68" t="str">
        <v>saxophone</v>
      </c>
      <c r="K68">
        <v>701</v>
      </c>
      <c r="L68" t="str">
        <v>1F504</v>
      </c>
      <c r="M68" t="str">
        <v>🔄</v>
      </c>
      <c r="N68" t="str">
        <v>bouton flèches dans le sens inverse des aiguilles d’une montre</v>
      </c>
      <c r="P68">
        <v>1025</v>
      </c>
      <c r="Q68" t="str">
        <v>1F7E6</v>
      </c>
      <c r="R68" t="str">
        <v>🟦</v>
      </c>
      <c r="S68" t="str">
        <v>carré bleu</v>
      </c>
    </row>
    <row r="69">
      <c r="A69">
        <v>54</v>
      </c>
      <c r="B69">
        <v>2602</v>
      </c>
      <c r="C69" t="str">
        <v>☂</v>
      </c>
      <c r="D69" t="str">
        <v>parapluie</v>
      </c>
      <c r="F69">
        <v>378</v>
      </c>
      <c r="G69" t="str">
        <v>1F3B8</v>
      </c>
      <c r="H69" t="str">
        <v>🎸</v>
      </c>
      <c r="I69" t="str">
        <v>guitare</v>
      </c>
      <c r="K69">
        <v>702</v>
      </c>
      <c r="L69" t="str">
        <v>1F505</v>
      </c>
      <c r="M69" t="str">
        <v>🔅</v>
      </c>
      <c r="N69" t="str">
        <v>bouton dim</v>
      </c>
      <c r="P69">
        <v>1026</v>
      </c>
      <c r="Q69" t="str">
        <v>1F7E7</v>
      </c>
      <c r="R69" t="str">
        <v>🟧</v>
      </c>
      <c r="S69" t="str">
        <v>carré orange</v>
      </c>
    </row>
    <row r="70">
      <c r="A70">
        <v>55</v>
      </c>
      <c r="B70">
        <v>2603</v>
      </c>
      <c r="C70" t="str">
        <v>☃</v>
      </c>
      <c r="D70" t="str">
        <v>bonhomme de neige</v>
      </c>
      <c r="F70">
        <v>379</v>
      </c>
      <c r="G70" t="str">
        <v>1F3B9</v>
      </c>
      <c r="H70" t="str">
        <v>🎹</v>
      </c>
      <c r="I70" t="str">
        <v>clavier musical</v>
      </c>
      <c r="K70">
        <v>703</v>
      </c>
      <c r="L70" t="str">
        <v>1F506</v>
      </c>
      <c r="M70" t="str">
        <v>🔆</v>
      </c>
      <c r="N70" t="str">
        <v>bouton lumineux</v>
      </c>
      <c r="P70">
        <v>1027</v>
      </c>
      <c r="Q70" t="str">
        <v>1F7E8</v>
      </c>
      <c r="R70" t="str">
        <v>🟨</v>
      </c>
      <c r="S70" t="str">
        <v>carré jaune</v>
      </c>
    </row>
    <row r="71">
      <c r="A71">
        <v>56</v>
      </c>
      <c r="B71">
        <v>2604</v>
      </c>
      <c r="C71" t="str">
        <v>☄</v>
      </c>
      <c r="D71" t="str">
        <v>comète</v>
      </c>
      <c r="F71">
        <v>380</v>
      </c>
      <c r="G71" t="str">
        <v>1F3BA</v>
      </c>
      <c r="H71" t="str">
        <v>🎺</v>
      </c>
      <c r="I71" t="str">
        <v>trompette</v>
      </c>
      <c r="K71">
        <v>704</v>
      </c>
      <c r="L71" t="str">
        <v>1F507</v>
      </c>
      <c r="M71" t="str">
        <v>🔇</v>
      </c>
      <c r="N71" t="str">
        <v>haut-parleur muet</v>
      </c>
      <c r="P71">
        <v>1028</v>
      </c>
      <c r="Q71" t="str">
        <v>1F7E9</v>
      </c>
      <c r="R71" t="str">
        <v>🟩</v>
      </c>
      <c r="S71" t="str">
        <v>carré vert</v>
      </c>
    </row>
    <row r="72">
      <c r="A72">
        <v>57</v>
      </c>
      <c r="B72" t="str">
        <v>260E</v>
      </c>
      <c r="C72" t="str">
        <v>☎</v>
      </c>
      <c r="D72" t="str">
        <v>téléphone</v>
      </c>
      <c r="F72">
        <v>381</v>
      </c>
      <c r="G72" t="str">
        <v>1F3BB</v>
      </c>
      <c r="H72" t="str">
        <v>🎻</v>
      </c>
      <c r="I72" t="str">
        <v>violon</v>
      </c>
      <c r="K72">
        <v>705</v>
      </c>
      <c r="L72" t="str">
        <v>1F508</v>
      </c>
      <c r="M72" t="str">
        <v>🔈</v>
      </c>
      <c r="N72" t="str">
        <v xml:space="preserve"> à faible volume</v>
      </c>
      <c r="P72">
        <v>1029</v>
      </c>
      <c r="Q72" t="str">
        <v>1F7EA</v>
      </c>
      <c r="R72" t="str">
        <v>🟪</v>
      </c>
      <c r="S72" t="str">
        <v>carré violet</v>
      </c>
    </row>
    <row r="73">
      <c r="A73">
        <v>58</v>
      </c>
      <c r="B73">
        <v>2611</v>
      </c>
      <c r="C73" t="str">
        <v>☑</v>
      </c>
      <c r="D73" t="str">
        <v>case à cocher avec coche</v>
      </c>
      <c r="F73">
        <v>382</v>
      </c>
      <c r="G73" t="str">
        <v>1F3BC</v>
      </c>
      <c r="H73" t="str">
        <v>🎼</v>
      </c>
      <c r="I73" t="str">
        <v>partition musicale</v>
      </c>
      <c r="K73">
        <v>706</v>
      </c>
      <c r="L73" t="str">
        <v>1F509</v>
      </c>
      <c r="M73" t="str">
        <v>🔉</v>
      </c>
      <c r="N73" t="str">
        <v>haut-parleur volume moyen</v>
      </c>
      <c r="P73">
        <v>1030</v>
      </c>
      <c r="Q73" t="str">
        <v>1F7EB</v>
      </c>
      <c r="R73" t="str">
        <v>🟫</v>
      </c>
      <c r="S73" t="str">
        <v>carré brun</v>
      </c>
    </row>
    <row r="74">
      <c r="A74">
        <v>59</v>
      </c>
      <c r="B74">
        <v>2620</v>
      </c>
      <c r="C74" t="str">
        <v>☠</v>
      </c>
      <c r="D74" t="str">
        <v>crâne et os croisés</v>
      </c>
      <c r="F74">
        <v>383</v>
      </c>
      <c r="G74" t="str">
        <v>1F3BD</v>
      </c>
      <c r="H74" t="str">
        <v>🎽</v>
      </c>
      <c r="I74" t="str">
        <v>chemise de course</v>
      </c>
      <c r="K74">
        <v>707</v>
      </c>
      <c r="L74" t="str">
        <v>1F50A</v>
      </c>
      <c r="M74" t="str">
        <v>🔊</v>
      </c>
      <c r="N74" t="str">
        <v>haut-parleur volume élevé</v>
      </c>
      <c r="P74">
        <v>1031</v>
      </c>
      <c r="Q74" t="str">
        <v>1F7F0</v>
      </c>
      <c r="R74" t="str">
        <v>🟰</v>
      </c>
    </row>
    <row r="75">
      <c r="A75">
        <v>60</v>
      </c>
      <c r="B75">
        <v>2622</v>
      </c>
      <c r="C75" t="str">
        <v>☢</v>
      </c>
      <c r="D75" t="str">
        <v>radioactif</v>
      </c>
      <c r="F75">
        <v>384</v>
      </c>
      <c r="G75" t="str">
        <v>1F3BE</v>
      </c>
      <c r="H75" t="str">
        <v>🎾</v>
      </c>
      <c r="I75" t="str">
        <v>tennis</v>
      </c>
      <c r="K75">
        <v>708</v>
      </c>
      <c r="L75" t="str">
        <v>1F50B</v>
      </c>
      <c r="M75" t="str">
        <v>🔋</v>
      </c>
      <c r="N75" t="str">
        <v>pile</v>
      </c>
      <c r="P75">
        <v>1032</v>
      </c>
      <c r="Q75" t="str">
        <v>1F90C</v>
      </c>
      <c r="R75" t="str">
        <v>🤌</v>
      </c>
      <c r="S75" t="str">
        <v>doigts pincés</v>
      </c>
    </row>
    <row r="76">
      <c r="A76">
        <v>61</v>
      </c>
      <c r="B76">
        <v>2623</v>
      </c>
      <c r="C76" t="str">
        <v>☣</v>
      </c>
      <c r="D76" t="str">
        <v>Biohazard</v>
      </c>
      <c r="F76">
        <v>385</v>
      </c>
      <c r="G76" t="str">
        <v>1F3BF</v>
      </c>
      <c r="H76" t="str">
        <v>🎿</v>
      </c>
      <c r="I76" t="str">
        <v>Skis</v>
      </c>
      <c r="K76">
        <v>709</v>
      </c>
      <c r="L76" t="str">
        <v>1F50C</v>
      </c>
      <c r="M76" t="str">
        <v>🔌</v>
      </c>
      <c r="N76" t="str">
        <v>prise électrique</v>
      </c>
      <c r="P76">
        <v>1033</v>
      </c>
      <c r="Q76" t="str">
        <v>1F90D</v>
      </c>
      <c r="R76" t="str">
        <v>🤍</v>
      </c>
      <c r="S76" t="str">
        <v>cœur blanc</v>
      </c>
    </row>
    <row r="77">
      <c r="A77">
        <v>62</v>
      </c>
      <c r="B77">
        <v>2626</v>
      </c>
      <c r="C77" t="str">
        <v>☦</v>
      </c>
      <c r="D77" t="str">
        <v>croix orthodoxe</v>
      </c>
      <c r="F77">
        <v>386</v>
      </c>
      <c r="G77" t="str">
        <v>1F3C0</v>
      </c>
      <c r="H77" t="str">
        <v>🏀</v>
      </c>
      <c r="I77" t="str">
        <v>basket-ball</v>
      </c>
      <c r="K77">
        <v>710</v>
      </c>
      <c r="L77" t="str">
        <v>1F50D</v>
      </c>
      <c r="M77" t="str">
        <v>🔍</v>
      </c>
      <c r="N77" t="str">
        <v>loupe inclinée vers la gauche</v>
      </c>
      <c r="P77">
        <v>1034</v>
      </c>
      <c r="Q77" t="str">
        <v>1F90E</v>
      </c>
      <c r="R77" t="str">
        <v>🤎</v>
      </c>
      <c r="S77" t="str">
        <v>cœur brun</v>
      </c>
    </row>
    <row r="78">
      <c r="A78">
        <v>63</v>
      </c>
      <c r="B78" t="str">
        <v>262A</v>
      </c>
      <c r="C78" t="str">
        <v>☪</v>
      </c>
      <c r="D78" t="str">
        <v>étoile et croissant</v>
      </c>
      <c r="F78">
        <v>387</v>
      </c>
      <c r="G78" t="str">
        <v>1F3C1</v>
      </c>
      <c r="H78" t="str">
        <v>🏁</v>
      </c>
      <c r="I78" t="str">
        <v>drapeau à damier</v>
      </c>
      <c r="K78">
        <v>711</v>
      </c>
      <c r="L78" t="str">
        <v>1F50E</v>
      </c>
      <c r="M78" t="str">
        <v>🔎</v>
      </c>
      <c r="N78" t="str">
        <v>loupe inclinée vers la droite</v>
      </c>
      <c r="P78">
        <v>1035</v>
      </c>
      <c r="Q78" t="str">
        <v>1F90F</v>
      </c>
      <c r="R78" t="str">
        <v>🤏</v>
      </c>
      <c r="S78" t="str">
        <v>pincement de la main</v>
      </c>
    </row>
    <row r="79">
      <c r="A79">
        <v>64</v>
      </c>
      <c r="B79" t="str">
        <v>262E</v>
      </c>
      <c r="C79" t="str">
        <v>☮</v>
      </c>
      <c r="D79" t="str">
        <v xml:space="preserve"> de paix</v>
      </c>
      <c r="F79">
        <v>388</v>
      </c>
      <c r="G79" t="str">
        <v>1F3C2</v>
      </c>
      <c r="H79" t="str">
        <v>🏂</v>
      </c>
      <c r="I79" t="str">
        <v>snowboarder</v>
      </c>
      <c r="K79">
        <v>712</v>
      </c>
      <c r="L79" t="str">
        <v>1F50F</v>
      </c>
      <c r="M79" t="str">
        <v>🔏</v>
      </c>
      <c r="N79" t="str">
        <v>verrouillé avec un stylo</v>
      </c>
      <c r="P79">
        <v>1036</v>
      </c>
      <c r="Q79" t="str">
        <v>1F910</v>
      </c>
      <c r="R79" t="str">
        <v>🤐</v>
      </c>
      <c r="S79" t="str">
        <v>zipper-bouche visage</v>
      </c>
    </row>
    <row r="80">
      <c r="A80">
        <v>65</v>
      </c>
      <c r="B80" t="str">
        <v>262F</v>
      </c>
      <c r="C80" t="str">
        <v>☯</v>
      </c>
      <c r="D80" t="str">
        <v>Yin Yang</v>
      </c>
      <c r="F80">
        <v>389</v>
      </c>
      <c r="G80" t="str">
        <v>1F3C3</v>
      </c>
      <c r="H80" t="str">
        <v>🏃</v>
      </c>
      <c r="I80" t="str">
        <v>personne qui court</v>
      </c>
      <c r="K80">
        <v>713</v>
      </c>
      <c r="L80" t="str">
        <v>1F510</v>
      </c>
      <c r="M80" t="str">
        <v>🔐</v>
      </c>
      <c r="N80" t="str">
        <v>verrouillé avec clé</v>
      </c>
      <c r="P80">
        <v>1037</v>
      </c>
      <c r="Q80" t="str">
        <v>1F911</v>
      </c>
      <c r="R80" t="str">
        <v>🤑</v>
      </c>
      <c r="S80" t="str">
        <v>visage de bouche d’argent</v>
      </c>
    </row>
    <row r="81">
      <c r="A81">
        <v>66</v>
      </c>
      <c r="B81">
        <v>2638</v>
      </c>
      <c r="C81" t="str">
        <v>☸</v>
      </c>
      <c r="D81" t="str">
        <v>roue du dharma</v>
      </c>
      <c r="F81">
        <v>390</v>
      </c>
      <c r="G81" t="str">
        <v>1F3C4</v>
      </c>
      <c r="H81" t="str">
        <v>🏄</v>
      </c>
      <c r="I81" t="str">
        <v>personne surfant</v>
      </c>
      <c r="K81">
        <v>714</v>
      </c>
      <c r="L81" t="str">
        <v>1F511</v>
      </c>
      <c r="M81" t="str">
        <v>🔑</v>
      </c>
      <c r="N81" t="str">
        <v>clé</v>
      </c>
      <c r="P81">
        <v>1038</v>
      </c>
      <c r="Q81" t="str">
        <v>1F912</v>
      </c>
      <c r="R81" t="str">
        <v>🤒</v>
      </c>
      <c r="S81" t="str">
        <v>visage avec thermomètre</v>
      </c>
    </row>
    <row r="82">
      <c r="A82">
        <v>67</v>
      </c>
      <c r="B82">
        <v>2639</v>
      </c>
      <c r="C82" t="str">
        <v>☹</v>
      </c>
      <c r="D82" t="str">
        <v>visage fronçant les sourcils</v>
      </c>
      <c r="F82">
        <v>391</v>
      </c>
      <c r="G82" t="str">
        <v>1F3C5</v>
      </c>
      <c r="H82" t="str">
        <v>🏅</v>
      </c>
      <c r="I82" t="str">
        <v>médaille sportive</v>
      </c>
      <c r="K82">
        <v>715</v>
      </c>
      <c r="L82" t="str">
        <v>1F512</v>
      </c>
      <c r="M82" t="str">
        <v>🔒</v>
      </c>
      <c r="N82" t="str">
        <v>verrouillé</v>
      </c>
      <c r="P82">
        <v>1039</v>
      </c>
      <c r="Q82" t="str">
        <v>1F913</v>
      </c>
      <c r="R82" t="str">
        <v>🤓</v>
      </c>
      <c r="S82" t="str">
        <v>visage de nerd</v>
      </c>
    </row>
    <row r="83">
      <c r="A83">
        <v>68</v>
      </c>
      <c r="B83" t="str">
        <v>263A</v>
      </c>
      <c r="C83" t="str">
        <v>☺</v>
      </c>
      <c r="D83" t="str">
        <v>visage souriant</v>
      </c>
      <c r="F83">
        <v>392</v>
      </c>
      <c r="G83" t="str">
        <v>1F3C6</v>
      </c>
      <c r="H83" t="str">
        <v>🏆</v>
      </c>
      <c r="I83" t="str">
        <v>trophée</v>
      </c>
      <c r="K83">
        <v>716</v>
      </c>
      <c r="L83" t="str">
        <v>1F513</v>
      </c>
      <c r="M83" t="str">
        <v>🔓</v>
      </c>
      <c r="N83" t="str">
        <v>déverrouillé</v>
      </c>
      <c r="P83">
        <v>1040</v>
      </c>
      <c r="Q83" t="str">
        <v>1F914</v>
      </c>
      <c r="R83" t="str">
        <v>🤔</v>
      </c>
      <c r="S83" t="str">
        <v>visage pensant</v>
      </c>
    </row>
    <row r="84">
      <c r="A84">
        <v>69</v>
      </c>
      <c r="B84">
        <v>2640</v>
      </c>
      <c r="C84" t="str">
        <v>♀</v>
      </c>
      <c r="D84" t="str">
        <v>signe féminin</v>
      </c>
      <c r="F84">
        <v>393</v>
      </c>
      <c r="G84" t="str">
        <v>1F3C7</v>
      </c>
      <c r="H84" t="str">
        <v>🏇</v>
      </c>
      <c r="I84" t="str">
        <v>courses de chevaux</v>
      </c>
      <c r="K84">
        <v>717</v>
      </c>
      <c r="L84" t="str">
        <v>1F514</v>
      </c>
      <c r="M84" t="str">
        <v>🔔</v>
      </c>
      <c r="N84" t="str">
        <v>cloche</v>
      </c>
      <c r="P84">
        <v>1041</v>
      </c>
      <c r="Q84" t="str">
        <v>1F915</v>
      </c>
      <c r="R84" t="str">
        <v>🤕</v>
      </c>
      <c r="S84" t="str">
        <v>visage avec bandage de tête</v>
      </c>
    </row>
    <row r="85">
      <c r="A85">
        <v>70</v>
      </c>
      <c r="B85">
        <v>2642</v>
      </c>
      <c r="C85" t="str">
        <v>♂</v>
      </c>
      <c r="D85" t="str">
        <v>signe masculin</v>
      </c>
      <c r="F85">
        <v>394</v>
      </c>
      <c r="G85" t="str">
        <v>1F3C8</v>
      </c>
      <c r="H85" t="str">
        <v>🏈</v>
      </c>
      <c r="I85" t="str">
        <v>football américain</v>
      </c>
      <c r="K85">
        <v>718</v>
      </c>
      <c r="L85" t="str">
        <v>1F515</v>
      </c>
      <c r="M85" t="str">
        <v>🔕</v>
      </c>
      <c r="N85" t="str">
        <v>cloche avec barre oblique</v>
      </c>
      <c r="P85">
        <v>1042</v>
      </c>
      <c r="Q85" t="str">
        <v>1F916</v>
      </c>
      <c r="R85" t="str">
        <v>🤖</v>
      </c>
      <c r="S85" t="str">
        <v>robot</v>
      </c>
    </row>
    <row r="86">
      <c r="A86">
        <v>71</v>
      </c>
      <c r="B86">
        <v>2648</v>
      </c>
      <c r="C86" t="str">
        <v>♈</v>
      </c>
      <c r="D86" t="str">
        <v>Bélier</v>
      </c>
      <c r="F86">
        <v>395</v>
      </c>
      <c r="G86" t="str">
        <v>1F3C9</v>
      </c>
      <c r="H86" t="str">
        <v>🏉</v>
      </c>
      <c r="I86" t="str">
        <v>rugby à XV</v>
      </c>
      <c r="K86">
        <v>719</v>
      </c>
      <c r="L86" t="str">
        <v>1F516</v>
      </c>
      <c r="M86" t="str">
        <v>🔖</v>
      </c>
      <c r="N86" t="str">
        <v>Signet</v>
      </c>
      <c r="P86">
        <v>1043</v>
      </c>
      <c r="Q86" t="str">
        <v>1F917</v>
      </c>
      <c r="R86" t="str">
        <v>🤗</v>
      </c>
      <c r="S86" t="str">
        <v>visage souriant avec les mains ouvertes</v>
      </c>
    </row>
    <row r="87">
      <c r="A87">
        <v>72</v>
      </c>
      <c r="B87">
        <v>2649</v>
      </c>
      <c r="C87" t="str">
        <v>♉</v>
      </c>
      <c r="D87" t="str">
        <v>Taureau</v>
      </c>
      <c r="F87">
        <v>396</v>
      </c>
      <c r="G87" t="str">
        <v>1F3CA</v>
      </c>
      <c r="H87" t="str">
        <v>🏊</v>
      </c>
      <c r="I87" t="str">
        <v>personne nageant</v>
      </c>
      <c r="K87">
        <v>720</v>
      </c>
      <c r="L87" t="str">
        <v>1F517</v>
      </c>
      <c r="M87" t="str">
        <v>🔗</v>
      </c>
      <c r="N87" t="str">
        <v>lien</v>
      </c>
      <c r="P87">
        <v>1044</v>
      </c>
      <c r="Q87" t="str">
        <v>1F918</v>
      </c>
      <c r="R87" t="str">
        <v>🤘</v>
      </c>
      <c r="S87" t="str">
        <v>signe des cornes</v>
      </c>
    </row>
    <row r="88">
      <c r="A88">
        <v>73</v>
      </c>
      <c r="B88" t="str">
        <v>264A</v>
      </c>
      <c r="C88" t="str">
        <v>♊</v>
      </c>
      <c r="D88" t="str">
        <v>Gémeaux</v>
      </c>
      <c r="F88">
        <v>397</v>
      </c>
      <c r="G88" t="str">
        <v>1F3CB</v>
      </c>
      <c r="H88" t="str">
        <v>🏋</v>
      </c>
      <c r="I88" t="str">
        <v>personne soulevant des poids</v>
      </c>
      <c r="K88">
        <v>721</v>
      </c>
      <c r="L88" t="str">
        <v>1F518</v>
      </c>
      <c r="M88" t="str">
        <v>🔘</v>
      </c>
      <c r="N88" t="str">
        <v>bouton radio</v>
      </c>
      <c r="P88">
        <v>1045</v>
      </c>
      <c r="Q88" t="str">
        <v>1F919</v>
      </c>
      <c r="R88" t="str">
        <v>🤙</v>
      </c>
      <c r="S88" t="str">
        <v>appelez-moi la main</v>
      </c>
    </row>
    <row r="89">
      <c r="A89">
        <v>74</v>
      </c>
      <c r="B89" t="str">
        <v>264B</v>
      </c>
      <c r="C89" t="str">
        <v>♋</v>
      </c>
      <c r="D89" t="str">
        <v>Cancer</v>
      </c>
      <c r="F89">
        <v>398</v>
      </c>
      <c r="G89" t="str">
        <v>1F3CC</v>
      </c>
      <c r="H89" t="str">
        <v>🏌</v>
      </c>
      <c r="I89" t="str">
        <v>personne golfeur</v>
      </c>
      <c r="K89">
        <v>722</v>
      </c>
      <c r="L89" t="str">
        <v>1F519</v>
      </c>
      <c r="M89" t="str">
        <v>🔙</v>
      </c>
      <c r="N89" t="str">
        <v>Flèche RETOUR</v>
      </c>
      <c r="P89">
        <v>1046</v>
      </c>
      <c r="Q89" t="str">
        <v>1F91A</v>
      </c>
      <c r="R89" t="str">
        <v>🤚</v>
      </c>
      <c r="S89" t="str">
        <v>le dos levé de la main</v>
      </c>
    </row>
    <row r="90">
      <c r="A90">
        <v>75</v>
      </c>
      <c r="B90" t="str">
        <v>264C</v>
      </c>
      <c r="C90" t="str">
        <v>♌</v>
      </c>
      <c r="D90" t="str">
        <v>Lion</v>
      </c>
      <c r="F90">
        <v>399</v>
      </c>
      <c r="G90" t="str">
        <v>1F3CD</v>
      </c>
      <c r="H90" t="str">
        <v>🏍</v>
      </c>
      <c r="I90" t="str">
        <v>motocyclette</v>
      </c>
      <c r="K90">
        <v>723</v>
      </c>
      <c r="L90" t="str">
        <v>1F51A</v>
      </c>
      <c r="M90" t="str">
        <v>🔚</v>
      </c>
      <c r="N90" t="str">
        <v>Flèche END</v>
      </c>
      <c r="P90">
        <v>1047</v>
      </c>
      <c r="Q90" t="str">
        <v>1F91B</v>
      </c>
      <c r="R90" t="str">
        <v>🤛</v>
      </c>
      <c r="S90" t="str">
        <v>poing tourné vers la gauche</v>
      </c>
    </row>
    <row r="91">
      <c r="A91">
        <v>76</v>
      </c>
      <c r="B91" t="str">
        <v>264D</v>
      </c>
      <c r="C91" t="str">
        <v>♍</v>
      </c>
      <c r="D91" t="str">
        <v>Vierge</v>
      </c>
      <c r="F91">
        <v>400</v>
      </c>
      <c r="G91" t="str">
        <v>1F3CE</v>
      </c>
      <c r="H91" t="str">
        <v>🏎</v>
      </c>
      <c r="I91" t="str">
        <v>voiture de course</v>
      </c>
      <c r="K91">
        <v>724</v>
      </c>
      <c r="L91" t="str">
        <v>1F51B</v>
      </c>
      <c r="M91" t="str">
        <v>🔛</v>
      </c>
      <c r="N91" t="str">
        <v>SUR! flèche</v>
      </c>
      <c r="P91">
        <v>1048</v>
      </c>
      <c r="Q91" t="str">
        <v>1F91C</v>
      </c>
      <c r="R91" t="str">
        <v>🤜</v>
      </c>
      <c r="S91" t="str">
        <v>poing droit</v>
      </c>
    </row>
    <row r="92">
      <c r="A92">
        <v>77</v>
      </c>
      <c r="B92" t="str">
        <v>264E</v>
      </c>
      <c r="C92" t="str">
        <v>♎</v>
      </c>
      <c r="D92" t="str">
        <v>Piler</v>
      </c>
      <c r="F92">
        <v>401</v>
      </c>
      <c r="G92" t="str">
        <v>1F3CF</v>
      </c>
      <c r="H92" t="str">
        <v>🏏</v>
      </c>
      <c r="I92" t="str">
        <v>jeu de cricket</v>
      </c>
      <c r="K92">
        <v>725</v>
      </c>
      <c r="L92" t="str">
        <v>1F51C</v>
      </c>
      <c r="M92" t="str">
        <v>🔜</v>
      </c>
      <c r="N92" t="str">
        <v>Flèche SOON</v>
      </c>
      <c r="P92">
        <v>1049</v>
      </c>
      <c r="Q92" t="str">
        <v>1F91D</v>
      </c>
      <c r="R92" t="str">
        <v>🤝</v>
      </c>
      <c r="S92" t="str">
        <v>poignée de main</v>
      </c>
    </row>
    <row r="93">
      <c r="A93">
        <v>78</v>
      </c>
      <c r="B93" t="str">
        <v>264F</v>
      </c>
      <c r="C93" t="str">
        <v>♏</v>
      </c>
      <c r="D93" t="str">
        <v>Scorpion</v>
      </c>
      <c r="F93">
        <v>402</v>
      </c>
      <c r="G93" t="str">
        <v>1F3D0</v>
      </c>
      <c r="H93" t="str">
        <v>🏐</v>
      </c>
      <c r="I93" t="str">
        <v>volley-ball</v>
      </c>
      <c r="K93">
        <v>726</v>
      </c>
      <c r="L93" t="str">
        <v>1F51D</v>
      </c>
      <c r="M93" t="str">
        <v>🔝</v>
      </c>
      <c r="N93" t="str">
        <v>Flèche HAUT</v>
      </c>
      <c r="P93">
        <v>1050</v>
      </c>
      <c r="Q93" t="str">
        <v>1F91E</v>
      </c>
      <c r="R93" t="str">
        <v>🤞</v>
      </c>
      <c r="S93" t="str">
        <v>croisons les doigts</v>
      </c>
    </row>
    <row r="94">
      <c r="A94">
        <v>79</v>
      </c>
      <c r="B94">
        <v>2650</v>
      </c>
      <c r="C94" t="str">
        <v>♐</v>
      </c>
      <c r="D94" t="str">
        <v>Sagittaire</v>
      </c>
      <c r="F94">
        <v>403</v>
      </c>
      <c r="G94" t="str">
        <v>1F3D1</v>
      </c>
      <c r="H94" t="str">
        <v>🏑</v>
      </c>
      <c r="I94" t="str">
        <v>hockey sur gazon</v>
      </c>
      <c r="K94">
        <v>727</v>
      </c>
      <c r="L94" t="str">
        <v>1F51E</v>
      </c>
      <c r="M94" t="str">
        <v>🔞</v>
      </c>
      <c r="N94" t="str">
        <v>personne de moins de dix-huit ans</v>
      </c>
      <c r="P94">
        <v>1051</v>
      </c>
      <c r="Q94" t="str">
        <v>1F91F</v>
      </c>
      <c r="R94" t="str">
        <v>🤟</v>
      </c>
      <c r="S94" t="str">
        <v>geste d’amour-toi</v>
      </c>
    </row>
    <row r="95">
      <c r="A95">
        <v>80</v>
      </c>
      <c r="B95">
        <v>2651</v>
      </c>
      <c r="C95" t="str">
        <v>♑</v>
      </c>
      <c r="D95" t="str">
        <v>Capricorne</v>
      </c>
      <c r="F95">
        <v>404</v>
      </c>
      <c r="G95" t="str">
        <v>1F3D2</v>
      </c>
      <c r="H95" t="str">
        <v>🏒</v>
      </c>
      <c r="I95" t="str">
        <v>hockey sur glace</v>
      </c>
      <c r="K95">
        <v>728</v>
      </c>
      <c r="L95" t="str">
        <v>1F51F</v>
      </c>
      <c r="M95" t="str">
        <v>🔟</v>
      </c>
      <c r="N95" t="str">
        <v>keycap: 10</v>
      </c>
      <c r="P95">
        <v>1052</v>
      </c>
      <c r="Q95" t="str">
        <v>1F920</v>
      </c>
      <c r="R95" t="str">
        <v>🤠</v>
      </c>
      <c r="S95" t="str">
        <v>visage de chapeau de cow-boy</v>
      </c>
    </row>
    <row r="96">
      <c r="A96">
        <v>81</v>
      </c>
      <c r="B96">
        <v>2652</v>
      </c>
      <c r="C96" t="str">
        <v>♒</v>
      </c>
      <c r="D96" t="str">
        <v>Verseau</v>
      </c>
      <c r="F96">
        <v>405</v>
      </c>
      <c r="G96" t="str">
        <v>1F3D3</v>
      </c>
      <c r="H96" t="str">
        <v>🏓</v>
      </c>
      <c r="I96" t="str">
        <v>ping-pong</v>
      </c>
      <c r="K96">
        <v>729</v>
      </c>
      <c r="L96" t="str">
        <v>1F520</v>
      </c>
      <c r="M96" t="str">
        <v>🔠</v>
      </c>
      <c r="N96" t="str">
        <v>entrée latin majuscule</v>
      </c>
      <c r="P96">
        <v>1053</v>
      </c>
      <c r="Q96" t="str">
        <v>1F921</v>
      </c>
      <c r="R96" t="str">
        <v>🤡</v>
      </c>
      <c r="S96" t="str">
        <v>visage de clown</v>
      </c>
    </row>
    <row r="97">
      <c r="A97">
        <v>82</v>
      </c>
      <c r="B97">
        <v>2653</v>
      </c>
      <c r="C97" t="str">
        <v>♓</v>
      </c>
      <c r="D97" t="str">
        <v>Poissons</v>
      </c>
      <c r="F97">
        <v>406</v>
      </c>
      <c r="G97" t="str">
        <v>1F3D4</v>
      </c>
      <c r="H97" t="str">
        <v>🏔</v>
      </c>
      <c r="I97" t="str">
        <v>montagne enneigée</v>
      </c>
      <c r="K97">
        <v>730</v>
      </c>
      <c r="L97" t="str">
        <v>1F521</v>
      </c>
      <c r="M97" t="str">
        <v>🔡</v>
      </c>
      <c r="N97" t="str">
        <v>entrée latin minuscule</v>
      </c>
      <c r="P97">
        <v>1054</v>
      </c>
      <c r="Q97" t="str">
        <v>1F922</v>
      </c>
      <c r="R97" t="str">
        <v>🤢</v>
      </c>
      <c r="S97" t="str">
        <v>visage nauséeux</v>
      </c>
    </row>
    <row r="98">
      <c r="A98">
        <v>83</v>
      </c>
      <c r="B98" t="str">
        <v>265F</v>
      </c>
      <c r="C98" t="str">
        <v>♟</v>
      </c>
      <c r="D98" t="str">
        <v>pion d’échecs</v>
      </c>
      <c r="F98">
        <v>407</v>
      </c>
      <c r="G98" t="str">
        <v>1F3D5</v>
      </c>
      <c r="H98" t="str">
        <v>🏕</v>
      </c>
      <c r="I98" t="str">
        <v>camping</v>
      </c>
      <c r="K98">
        <v>731</v>
      </c>
      <c r="L98" t="str">
        <v>1F522</v>
      </c>
      <c r="M98" t="str">
        <v>🔢</v>
      </c>
      <c r="N98" t="str">
        <v>numéros d’entrée</v>
      </c>
      <c r="P98">
        <v>1055</v>
      </c>
      <c r="Q98" t="str">
        <v>1F923</v>
      </c>
      <c r="R98" t="str">
        <v>🤣</v>
      </c>
      <c r="S98" t="str">
        <v>se rouler sur le sol en riant</v>
      </c>
    </row>
    <row r="99">
      <c r="A99">
        <v>84</v>
      </c>
      <c r="B99">
        <v>2660</v>
      </c>
      <c r="C99" t="str">
        <v>♠</v>
      </c>
      <c r="D99" t="str">
        <v>costume de bêche</v>
      </c>
      <c r="F99">
        <v>408</v>
      </c>
      <c r="G99" t="str">
        <v>1F3D6</v>
      </c>
      <c r="H99" t="str">
        <v>🏖</v>
      </c>
      <c r="I99" t="str">
        <v>plage avec parasol</v>
      </c>
      <c r="K99">
        <v>732</v>
      </c>
      <c r="L99" t="str">
        <v>1F523</v>
      </c>
      <c r="M99" t="str">
        <v>🔣</v>
      </c>
      <c r="N99" t="str">
        <v>symboles d’entrée</v>
      </c>
      <c r="P99">
        <v>1056</v>
      </c>
      <c r="Q99" t="str">
        <v>1F924</v>
      </c>
      <c r="R99" t="str">
        <v>🤤</v>
      </c>
      <c r="S99" t="str">
        <v>visage bave</v>
      </c>
    </row>
    <row r="100">
      <c r="A100">
        <v>85</v>
      </c>
      <c r="B100">
        <v>2663</v>
      </c>
      <c r="C100" t="str">
        <v>♣</v>
      </c>
      <c r="D100" t="str">
        <v>costume club</v>
      </c>
      <c r="F100">
        <v>409</v>
      </c>
      <c r="G100" t="str">
        <v>1F3D7</v>
      </c>
      <c r="H100" t="str">
        <v>🏗</v>
      </c>
      <c r="I100" t="str">
        <v>construction de bâtiments</v>
      </c>
      <c r="K100">
        <v>733</v>
      </c>
      <c r="L100" t="str">
        <v>1F524</v>
      </c>
      <c r="M100" t="str">
        <v>🔤</v>
      </c>
      <c r="N100" t="str">
        <v>saisir des lettres latines</v>
      </c>
      <c r="P100">
        <v>1057</v>
      </c>
      <c r="Q100" t="str">
        <v>1F925</v>
      </c>
      <c r="R100" t="str">
        <v>🤥</v>
      </c>
      <c r="S100" t="str">
        <v>visage couché</v>
      </c>
    </row>
    <row r="101">
      <c r="A101">
        <v>86</v>
      </c>
      <c r="B101">
        <v>2665</v>
      </c>
      <c r="C101" t="str">
        <v>♥</v>
      </c>
      <c r="D101" t="str">
        <v>costume de cœur</v>
      </c>
      <c r="F101">
        <v>410</v>
      </c>
      <c r="G101" t="str">
        <v>1F3D8</v>
      </c>
      <c r="H101" t="str">
        <v>🏘</v>
      </c>
      <c r="I101" t="str">
        <v>Maisons</v>
      </c>
      <c r="K101">
        <v>734</v>
      </c>
      <c r="L101" t="str">
        <v>1F525</v>
      </c>
      <c r="M101" t="str">
        <v>🔥</v>
      </c>
      <c r="N101" t="str">
        <v>Feu</v>
      </c>
      <c r="P101">
        <v>1058</v>
      </c>
      <c r="Q101" t="str">
        <v>1F926</v>
      </c>
      <c r="R101" t="str">
        <v>🤦</v>
      </c>
      <c r="S101" t="str">
        <v>personne facepalming</v>
      </c>
    </row>
    <row r="102">
      <c r="A102">
        <v>87</v>
      </c>
      <c r="B102">
        <v>2666</v>
      </c>
      <c r="C102" t="str">
        <v>♦</v>
      </c>
      <c r="D102" t="str">
        <v>costume diamant</v>
      </c>
      <c r="F102">
        <v>411</v>
      </c>
      <c r="G102" t="str">
        <v>1F3D9</v>
      </c>
      <c r="H102" t="str">
        <v>🏙</v>
      </c>
      <c r="I102" t="str">
        <v>Cityscape</v>
      </c>
      <c r="K102">
        <v>735</v>
      </c>
      <c r="L102" t="str">
        <v>1F526</v>
      </c>
      <c r="M102" t="str">
        <v>🔦</v>
      </c>
      <c r="N102" t="str">
        <v>torche</v>
      </c>
      <c r="P102">
        <v>1059</v>
      </c>
      <c r="Q102" t="str">
        <v>1F927</v>
      </c>
      <c r="R102" t="str">
        <v>🤧</v>
      </c>
      <c r="S102" t="str">
        <v>éternuements du visage</v>
      </c>
    </row>
    <row r="103">
      <c r="A103">
        <v>88</v>
      </c>
      <c r="B103">
        <v>2668</v>
      </c>
      <c r="C103" t="str">
        <v>♨</v>
      </c>
      <c r="D103" t="str">
        <v>sources chaudes</v>
      </c>
      <c r="F103">
        <v>412</v>
      </c>
      <c r="G103" t="str">
        <v>1F3DA</v>
      </c>
      <c r="H103" t="str">
        <v>🏚</v>
      </c>
      <c r="I103" t="str">
        <v>maison abandonnée</v>
      </c>
      <c r="K103">
        <v>736</v>
      </c>
      <c r="L103" t="str">
        <v>1F527</v>
      </c>
      <c r="M103" t="str">
        <v>🔧</v>
      </c>
      <c r="N103" t="str">
        <v>clé</v>
      </c>
      <c r="P103">
        <v>1060</v>
      </c>
      <c r="Q103" t="str">
        <v>1F928</v>
      </c>
      <c r="R103" t="str">
        <v>🤨</v>
      </c>
      <c r="S103" t="str">
        <v>visage avec sourcil levé</v>
      </c>
    </row>
    <row r="104">
      <c r="A104">
        <v>89</v>
      </c>
      <c r="B104">
        <v>2702</v>
      </c>
      <c r="C104" t="str">
        <v>✂</v>
      </c>
      <c r="D104" t="str">
        <v>ciseaux</v>
      </c>
      <c r="F104">
        <v>413</v>
      </c>
      <c r="G104" t="str">
        <v>1F3DB</v>
      </c>
      <c r="H104" t="str">
        <v>🏛</v>
      </c>
      <c r="I104" t="str">
        <v>bâtiment classique</v>
      </c>
      <c r="K104">
        <v>737</v>
      </c>
      <c r="L104" t="str">
        <v>1F528</v>
      </c>
      <c r="M104" t="str">
        <v>🔨</v>
      </c>
      <c r="N104" t="str">
        <v>marteau</v>
      </c>
      <c r="P104">
        <v>1061</v>
      </c>
      <c r="Q104" t="str">
        <v>1F929</v>
      </c>
      <c r="R104" t="str">
        <v>🤩</v>
      </c>
      <c r="S104" t="str">
        <v>frappé par une étoile</v>
      </c>
    </row>
    <row r="105">
      <c r="A105">
        <v>90</v>
      </c>
      <c r="B105">
        <v>2708</v>
      </c>
      <c r="C105" t="str">
        <v>✈</v>
      </c>
      <c r="D105" t="str">
        <v>avion</v>
      </c>
      <c r="F105">
        <v>414</v>
      </c>
      <c r="G105" t="str">
        <v>1F3DC</v>
      </c>
      <c r="H105" t="str">
        <v>🏜</v>
      </c>
      <c r="I105" t="str">
        <v>désert</v>
      </c>
      <c r="K105">
        <v>738</v>
      </c>
      <c r="L105" t="str">
        <v>1F529</v>
      </c>
      <c r="M105" t="str">
        <v>🔩</v>
      </c>
      <c r="N105" t="str">
        <v>écrou et boulon</v>
      </c>
      <c r="P105">
        <v>1062</v>
      </c>
      <c r="Q105" t="str">
        <v>1F92A</v>
      </c>
      <c r="R105" t="str">
        <v>🤪</v>
      </c>
      <c r="S105" t="str">
        <v>visage loufoque</v>
      </c>
    </row>
    <row r="106">
      <c r="A106">
        <v>91</v>
      </c>
      <c r="B106">
        <v>2709</v>
      </c>
      <c r="C106" t="str">
        <v>✉</v>
      </c>
      <c r="D106" t="str">
        <v>enveloppe</v>
      </c>
      <c r="F106">
        <v>415</v>
      </c>
      <c r="G106" t="str">
        <v>1F3DD</v>
      </c>
      <c r="H106" t="str">
        <v>🏝</v>
      </c>
      <c r="I106" t="str">
        <v>île déserte</v>
      </c>
      <c r="K106">
        <v>739</v>
      </c>
      <c r="L106" t="str">
        <v>1F52A</v>
      </c>
      <c r="M106" t="str">
        <v>🔪</v>
      </c>
      <c r="N106" t="str">
        <v>couteau de cuisine</v>
      </c>
      <c r="P106">
        <v>1063</v>
      </c>
      <c r="Q106" t="str">
        <v>1F92B</v>
      </c>
      <c r="R106" t="str">
        <v>🤫</v>
      </c>
      <c r="S106" t="str">
        <v>visage qui s’était</v>
      </c>
    </row>
    <row r="107">
      <c r="A107">
        <v>92</v>
      </c>
      <c r="B107" t="str">
        <v>270C</v>
      </c>
      <c r="C107" t="str">
        <v>✌</v>
      </c>
      <c r="D107" t="str">
        <v>main de la victoire</v>
      </c>
      <c r="F107">
        <v>416</v>
      </c>
      <c r="G107" t="str">
        <v>1F3DE</v>
      </c>
      <c r="H107" t="str">
        <v>🏞</v>
      </c>
      <c r="I107" t="str">
        <v>parc national</v>
      </c>
      <c r="K107">
        <v>740</v>
      </c>
      <c r="L107" t="str">
        <v>1F52B</v>
      </c>
      <c r="M107" t="str">
        <v>🔫</v>
      </c>
      <c r="N107" t="str">
        <v>pistolet à eau</v>
      </c>
      <c r="P107">
        <v>1064</v>
      </c>
      <c r="Q107" t="str">
        <v>1F92C</v>
      </c>
      <c r="R107" t="str">
        <v>🤬</v>
      </c>
      <c r="S107" t="str">
        <v>visage avec des symboles sur la bouche</v>
      </c>
    </row>
    <row r="108">
      <c r="A108">
        <v>93</v>
      </c>
      <c r="B108" t="str">
        <v>270D</v>
      </c>
      <c r="C108" t="str">
        <v>✍</v>
      </c>
      <c r="D108" t="str">
        <v>écrire la main</v>
      </c>
      <c r="F108">
        <v>417</v>
      </c>
      <c r="G108" t="str">
        <v>1F3DF</v>
      </c>
      <c r="H108" t="str">
        <v>🏟</v>
      </c>
      <c r="I108" t="str">
        <v>stade</v>
      </c>
      <c r="K108">
        <v>741</v>
      </c>
      <c r="L108" t="str">
        <v>1F52C</v>
      </c>
      <c r="M108" t="str">
        <v>🔬</v>
      </c>
      <c r="N108" t="str">
        <v>microscope</v>
      </c>
      <c r="P108">
        <v>1065</v>
      </c>
      <c r="Q108" t="str">
        <v>1F92D</v>
      </c>
      <c r="R108" t="str">
        <v>🤭</v>
      </c>
      <c r="S108" t="str">
        <v>visage avec la main sur la bouche</v>
      </c>
    </row>
    <row r="109">
      <c r="A109">
        <v>94</v>
      </c>
      <c r="B109" t="str">
        <v>270F</v>
      </c>
      <c r="C109" t="str">
        <v>✏</v>
      </c>
      <c r="D109" t="str">
        <v>crayon</v>
      </c>
      <c r="F109">
        <v>418</v>
      </c>
      <c r="G109" t="str">
        <v>1F3E0</v>
      </c>
      <c r="H109" t="str">
        <v>🏠</v>
      </c>
      <c r="I109" t="str">
        <v>maison</v>
      </c>
      <c r="K109">
        <v>742</v>
      </c>
      <c r="L109" t="str">
        <v>1F52D</v>
      </c>
      <c r="M109" t="str">
        <v>🔭</v>
      </c>
      <c r="N109" t="str">
        <v>télescope</v>
      </c>
      <c r="P109">
        <v>1066</v>
      </c>
      <c r="Q109" t="str">
        <v>1F92E</v>
      </c>
      <c r="R109" t="str">
        <v>🤮</v>
      </c>
      <c r="S109" t="str">
        <v>vomissements au visage</v>
      </c>
    </row>
    <row r="110">
      <c r="A110">
        <v>95</v>
      </c>
      <c r="B110">
        <v>2712</v>
      </c>
      <c r="C110" t="str">
        <v>✒</v>
      </c>
      <c r="D110" t="str">
        <v>plume noire</v>
      </c>
      <c r="F110">
        <v>419</v>
      </c>
      <c r="G110" t="str">
        <v>1F3E1</v>
      </c>
      <c r="H110" t="str">
        <v>🏡</v>
      </c>
      <c r="I110" t="str">
        <v>maison avec jardin</v>
      </c>
      <c r="K110">
        <v>743</v>
      </c>
      <c r="L110" t="str">
        <v>1F52E</v>
      </c>
      <c r="M110" t="str">
        <v>🔮</v>
      </c>
      <c r="N110" t="str">
        <v>boule de cristal</v>
      </c>
      <c r="P110">
        <v>1067</v>
      </c>
      <c r="Q110" t="str">
        <v>1F92F</v>
      </c>
      <c r="R110" t="str">
        <v>🤯</v>
      </c>
      <c r="S110" t="str">
        <v>tête qui explose</v>
      </c>
    </row>
    <row r="111">
      <c r="A111">
        <v>96</v>
      </c>
      <c r="B111">
        <v>2714</v>
      </c>
      <c r="C111" t="str">
        <v>✔</v>
      </c>
      <c r="D111" t="str">
        <v>coche</v>
      </c>
      <c r="F111">
        <v>420</v>
      </c>
      <c r="G111" t="str">
        <v>1F3E2</v>
      </c>
      <c r="H111" t="str">
        <v>🏢</v>
      </c>
      <c r="I111" t="str">
        <v xml:space="preserve"> de bureaux</v>
      </c>
      <c r="K111">
        <v>744</v>
      </c>
      <c r="L111" t="str">
        <v>1F52F</v>
      </c>
      <c r="M111" t="str">
        <v>🔯</v>
      </c>
      <c r="N111" t="str">
        <v>étoile pointillée à six branches</v>
      </c>
      <c r="P111">
        <v>1068</v>
      </c>
      <c r="Q111" t="str">
        <v>1F930</v>
      </c>
      <c r="R111" t="str">
        <v>🤰</v>
      </c>
      <c r="S111" t="str">
        <v>femme enceinte</v>
      </c>
    </row>
    <row r="112">
      <c r="A112">
        <v>97</v>
      </c>
      <c r="B112">
        <v>2716</v>
      </c>
      <c r="C112" t="str">
        <v>✖</v>
      </c>
      <c r="D112" t="str">
        <v>multiplier</v>
      </c>
      <c r="F112">
        <v>421</v>
      </c>
      <c r="G112" t="str">
        <v>1F3E3</v>
      </c>
      <c r="H112" t="str">
        <v>🏣</v>
      </c>
      <c r="I112" t="str">
        <v>Bureau de poste japonais</v>
      </c>
      <c r="K112">
        <v>745</v>
      </c>
      <c r="L112" t="str">
        <v>1F530</v>
      </c>
      <c r="M112" t="str">
        <v>🔰</v>
      </c>
      <c r="N112" t="str">
        <v>Symbole japonais pour débutant</v>
      </c>
      <c r="P112">
        <v>1069</v>
      </c>
      <c r="Q112" t="str">
        <v>1F931</v>
      </c>
      <c r="R112" t="str">
        <v>🤱</v>
      </c>
      <c r="S112" t="str">
        <v>l’allaitement</v>
      </c>
    </row>
    <row r="113">
      <c r="A113">
        <v>98</v>
      </c>
      <c r="B113" t="str">
        <v>271D</v>
      </c>
      <c r="C113" t="str">
        <v>✝</v>
      </c>
      <c r="D113" t="str">
        <v>croix latine</v>
      </c>
      <c r="F113">
        <v>422</v>
      </c>
      <c r="G113" t="str">
        <v>1F3E4</v>
      </c>
      <c r="H113" t="str">
        <v>🏤</v>
      </c>
      <c r="I113" t="str">
        <v>bureau de poste</v>
      </c>
      <c r="K113">
        <v>746</v>
      </c>
      <c r="L113" t="str">
        <v>1F531</v>
      </c>
      <c r="M113" t="str">
        <v>🔱</v>
      </c>
      <c r="N113" t="str">
        <v>emblème du trident</v>
      </c>
      <c r="P113">
        <v>1070</v>
      </c>
      <c r="Q113" t="str">
        <v>1F932</v>
      </c>
      <c r="R113" t="str">
        <v>🤲</v>
      </c>
      <c r="S113" t="str">
        <v>paumes ensemble</v>
      </c>
    </row>
    <row r="114">
      <c r="A114">
        <v>99</v>
      </c>
      <c r="B114">
        <v>2721</v>
      </c>
      <c r="C114" t="str">
        <v>✡</v>
      </c>
      <c r="D114" t="str">
        <v>étoile de David</v>
      </c>
      <c r="F114">
        <v>423</v>
      </c>
      <c r="G114" t="str">
        <v>1F3E5</v>
      </c>
      <c r="H114" t="str">
        <v>🏥</v>
      </c>
      <c r="I114" t="str">
        <v>hôpital</v>
      </c>
      <c r="K114">
        <v>747</v>
      </c>
      <c r="L114" t="str">
        <v>1F532</v>
      </c>
      <c r="M114" t="str">
        <v>🔲</v>
      </c>
      <c r="N114" t="str">
        <v>bouton carré noir</v>
      </c>
      <c r="P114">
        <v>1071</v>
      </c>
      <c r="Q114" t="str">
        <v>1F933</v>
      </c>
      <c r="R114" t="str">
        <v>🤳</v>
      </c>
      <c r="S114" t="str">
        <v>selfie</v>
      </c>
    </row>
    <row r="115">
      <c r="A115">
        <v>100</v>
      </c>
      <c r="B115">
        <v>2733</v>
      </c>
      <c r="C115" t="str">
        <v>✳</v>
      </c>
      <c r="D115" t="str">
        <v>astérisque à huit rayons</v>
      </c>
      <c r="F115">
        <v>424</v>
      </c>
      <c r="G115" t="str">
        <v>1F3E6</v>
      </c>
      <c r="H115" t="str">
        <v>🏦</v>
      </c>
      <c r="I115" t="str">
        <v>banque</v>
      </c>
      <c r="K115">
        <v>748</v>
      </c>
      <c r="L115" t="str">
        <v>1F533</v>
      </c>
      <c r="M115" t="str">
        <v>🔳</v>
      </c>
      <c r="N115" t="str">
        <v>bouton carré blanc</v>
      </c>
      <c r="P115">
        <v>1072</v>
      </c>
      <c r="Q115" t="str">
        <v>1F934</v>
      </c>
      <c r="R115" t="str">
        <v>🤴</v>
      </c>
      <c r="S115" t="str">
        <v>prince</v>
      </c>
    </row>
    <row r="116">
      <c r="A116">
        <v>101</v>
      </c>
      <c r="B116">
        <v>2734</v>
      </c>
      <c r="C116" t="str">
        <v>✴</v>
      </c>
      <c r="D116" t="str">
        <v>étoile à huit branches</v>
      </c>
      <c r="F116">
        <v>425</v>
      </c>
      <c r="G116" t="str">
        <v>1F3E7</v>
      </c>
      <c r="H116" t="str">
        <v>🏧</v>
      </c>
      <c r="I116" t="str">
        <v>Panneau ATM</v>
      </c>
      <c r="K116">
        <v>749</v>
      </c>
      <c r="L116" t="str">
        <v>1F534</v>
      </c>
      <c r="M116" t="str">
        <v>🔴</v>
      </c>
      <c r="N116" t="str">
        <v>cercle rouge</v>
      </c>
      <c r="P116">
        <v>1073</v>
      </c>
      <c r="Q116" t="str">
        <v>1F935</v>
      </c>
      <c r="R116" t="str">
        <v>🤵</v>
      </c>
      <c r="S116" t="str">
        <v>personne en smoking</v>
      </c>
    </row>
    <row r="117">
      <c r="A117">
        <v>102</v>
      </c>
      <c r="B117">
        <v>2744</v>
      </c>
      <c r="C117" t="str">
        <v>❄</v>
      </c>
      <c r="D117" t="str">
        <v>flocon de neige</v>
      </c>
      <c r="F117">
        <v>426</v>
      </c>
      <c r="G117" t="str">
        <v>1F3E8</v>
      </c>
      <c r="H117" t="str">
        <v>🏨</v>
      </c>
      <c r="I117" t="str">
        <v>hôtel</v>
      </c>
      <c r="K117">
        <v>750</v>
      </c>
      <c r="L117" t="str">
        <v>1F535</v>
      </c>
      <c r="M117" t="str">
        <v>🔵</v>
      </c>
      <c r="N117" t="str">
        <v>cercle bleu</v>
      </c>
      <c r="P117">
        <v>1074</v>
      </c>
      <c r="Q117" t="str">
        <v>1F936</v>
      </c>
      <c r="R117" t="str">
        <v>🤶</v>
      </c>
      <c r="S117" t="str">
        <v>Mme Claus</v>
      </c>
    </row>
    <row r="118">
      <c r="A118">
        <v>103</v>
      </c>
      <c r="B118">
        <v>2747</v>
      </c>
      <c r="C118" t="str">
        <v>❇</v>
      </c>
      <c r="D118" t="str">
        <v>scintiller</v>
      </c>
      <c r="F118">
        <v>427</v>
      </c>
      <c r="G118" t="str">
        <v>1F3E9</v>
      </c>
      <c r="H118" t="str">
        <v>🏩</v>
      </c>
      <c r="I118" t="str">
        <v>love hôtel</v>
      </c>
      <c r="K118">
        <v>751</v>
      </c>
      <c r="L118" t="str">
        <v>1F536</v>
      </c>
      <c r="M118" t="str">
        <v>🔶</v>
      </c>
      <c r="N118" t="str">
        <v>grand diamant orange</v>
      </c>
      <c r="P118">
        <v>1075</v>
      </c>
      <c r="Q118" t="str">
        <v>1F937</v>
      </c>
      <c r="R118" t="str">
        <v>🤷</v>
      </c>
      <c r="S118" t="str">
        <v>personne haussant les épaules</v>
      </c>
    </row>
    <row r="119">
      <c r="A119">
        <v>104</v>
      </c>
      <c r="B119" t="str">
        <v>274E</v>
      </c>
      <c r="C119" t="str">
        <v>❎</v>
      </c>
      <c r="D119" t="str">
        <v>bouton de marque croisée</v>
      </c>
      <c r="F119">
        <v>428</v>
      </c>
      <c r="G119" t="str">
        <v>1F3EA</v>
      </c>
      <c r="H119" t="str">
        <v>🏪</v>
      </c>
      <c r="I119" t="str">
        <v>dépanneur</v>
      </c>
      <c r="K119">
        <v>752</v>
      </c>
      <c r="L119" t="str">
        <v>1F537</v>
      </c>
      <c r="M119" t="str">
        <v>🔷</v>
      </c>
      <c r="N119" t="str">
        <v>grand diamant bleu</v>
      </c>
      <c r="P119">
        <v>1076</v>
      </c>
      <c r="Q119" t="str">
        <v>1F938</v>
      </c>
      <c r="R119" t="str">
        <v>🤸</v>
      </c>
      <c r="S119" t="str">
        <v>chariot de personne</v>
      </c>
    </row>
    <row r="120">
      <c r="A120">
        <v>105</v>
      </c>
      <c r="B120">
        <v>2753</v>
      </c>
      <c r="C120" t="str">
        <v>❓</v>
      </c>
      <c r="D120" t="str">
        <v>point d’interrogation rouge</v>
      </c>
      <c r="F120">
        <v>429</v>
      </c>
      <c r="G120" t="str">
        <v>1F3EB</v>
      </c>
      <c r="H120" t="str">
        <v>🏫</v>
      </c>
      <c r="I120" t="str">
        <v>école</v>
      </c>
      <c r="K120">
        <v>753</v>
      </c>
      <c r="L120" t="str">
        <v>1F538</v>
      </c>
      <c r="M120" t="str">
        <v>🔸</v>
      </c>
      <c r="N120" t="str">
        <v>petit diamant orange</v>
      </c>
      <c r="P120">
        <v>1077</v>
      </c>
      <c r="Q120" t="str">
        <v>1F939</v>
      </c>
      <c r="R120" t="str">
        <v>🤹</v>
      </c>
      <c r="S120" t="str">
        <v>personne jonglant</v>
      </c>
    </row>
    <row r="121">
      <c r="A121">
        <v>106</v>
      </c>
      <c r="B121">
        <v>2754</v>
      </c>
      <c r="C121" t="str">
        <v>❔</v>
      </c>
      <c r="D121" t="str">
        <v>point d’interrogation blanc</v>
      </c>
      <c r="F121">
        <v>430</v>
      </c>
      <c r="G121" t="str">
        <v>1F3EC</v>
      </c>
      <c r="H121" t="str">
        <v>🏬</v>
      </c>
      <c r="I121" t="str">
        <v>grand magasin</v>
      </c>
      <c r="K121">
        <v>754</v>
      </c>
      <c r="L121" t="str">
        <v>1F539</v>
      </c>
      <c r="M121" t="str">
        <v>🔹</v>
      </c>
      <c r="N121" t="str">
        <v>petit diamant bleu</v>
      </c>
      <c r="P121">
        <v>1078</v>
      </c>
      <c r="Q121" t="str">
        <v>1F93A</v>
      </c>
      <c r="R121" t="str">
        <v>🤺</v>
      </c>
      <c r="S121" t="str">
        <v>personne escrime</v>
      </c>
    </row>
    <row r="122">
      <c r="A122">
        <v>107</v>
      </c>
      <c r="B122">
        <v>2755</v>
      </c>
      <c r="C122" t="str">
        <v>❕</v>
      </c>
      <c r="D122" t="str">
        <v>point d’exclamation blanc</v>
      </c>
      <c r="F122">
        <v>431</v>
      </c>
      <c r="G122" t="str">
        <v>1F3ED</v>
      </c>
      <c r="H122" t="str">
        <v>🏭</v>
      </c>
      <c r="I122" t="str">
        <v>usine</v>
      </c>
      <c r="K122">
        <v>755</v>
      </c>
      <c r="L122" t="str">
        <v>1F53A</v>
      </c>
      <c r="M122" t="str">
        <v>🔺</v>
      </c>
      <c r="N122" t="str">
        <v>triangle rouge pointé vers le haut</v>
      </c>
      <c r="P122">
        <v>1079</v>
      </c>
      <c r="Q122" t="str">
        <v>1F93C</v>
      </c>
      <c r="R122" t="str">
        <v>🤼</v>
      </c>
      <c r="S122" t="str">
        <v>les gens luttent</v>
      </c>
    </row>
    <row r="123">
      <c r="A123">
        <v>108</v>
      </c>
      <c r="B123">
        <v>2757</v>
      </c>
      <c r="C123" t="str">
        <v>❗</v>
      </c>
      <c r="D123" t="str">
        <v>point d’exclamation rouge</v>
      </c>
      <c r="F123">
        <v>432</v>
      </c>
      <c r="G123" t="str">
        <v>1F3EE</v>
      </c>
      <c r="H123" t="str">
        <v>🏮</v>
      </c>
      <c r="I123" t="str">
        <v>lanterne en papier rouge</v>
      </c>
      <c r="K123">
        <v>756</v>
      </c>
      <c r="L123" t="str">
        <v>1F53B</v>
      </c>
      <c r="M123" t="str">
        <v>🔻</v>
      </c>
      <c r="N123" t="str">
        <v>triangle rouge pointé vers le bas</v>
      </c>
      <c r="P123">
        <v>1080</v>
      </c>
      <c r="Q123" t="str">
        <v>1F93D</v>
      </c>
      <c r="R123" t="str">
        <v>🤽</v>
      </c>
      <c r="S123" t="str">
        <v>personne jouant au water-polo</v>
      </c>
    </row>
    <row r="124">
      <c r="A124">
        <v>109</v>
      </c>
      <c r="B124">
        <v>2763</v>
      </c>
      <c r="C124" t="str">
        <v>❣</v>
      </c>
      <c r="D124" t="str">
        <v>exclamation du cœur</v>
      </c>
      <c r="F124">
        <v>433</v>
      </c>
      <c r="G124" t="str">
        <v>1F3EF</v>
      </c>
      <c r="H124" t="str">
        <v>🏯</v>
      </c>
      <c r="I124" t="str">
        <v>Château japonais</v>
      </c>
      <c r="K124">
        <v>757</v>
      </c>
      <c r="L124" t="str">
        <v>1F53C</v>
      </c>
      <c r="M124" t="str">
        <v>🔼</v>
      </c>
      <c r="N124" t="str">
        <v>bouton vers le haut</v>
      </c>
      <c r="P124">
        <v>1081</v>
      </c>
      <c r="Q124" t="str">
        <v>1F93E</v>
      </c>
      <c r="R124" t="str">
        <v>🤾</v>
      </c>
      <c r="S124" t="str">
        <v>personne jouant au handball</v>
      </c>
    </row>
    <row r="125">
      <c r="A125">
        <v>110</v>
      </c>
      <c r="B125">
        <v>2764</v>
      </c>
      <c r="C125" t="str">
        <v>❤</v>
      </c>
      <c r="D125" t="str">
        <v>cœur rouge</v>
      </c>
      <c r="F125">
        <v>434</v>
      </c>
      <c r="G125" t="str">
        <v>1F3F0</v>
      </c>
      <c r="H125" t="str">
        <v>🏰</v>
      </c>
      <c r="I125" t="str">
        <v>château</v>
      </c>
      <c r="K125">
        <v>758</v>
      </c>
      <c r="L125" t="str">
        <v>1F53D</v>
      </c>
      <c r="M125" t="str">
        <v>🔽</v>
      </c>
      <c r="N125" t="str">
        <v>bouton vers le bas</v>
      </c>
      <c r="P125">
        <v>1082</v>
      </c>
      <c r="Q125" t="str">
        <v>1F93F</v>
      </c>
      <c r="R125" t="str">
        <v>🤿</v>
      </c>
      <c r="S125" t="str">
        <v>masque de plongée</v>
      </c>
    </row>
    <row r="126">
      <c r="A126">
        <v>111</v>
      </c>
      <c r="B126">
        <v>2705</v>
      </c>
      <c r="C126" t="str">
        <v>✅</v>
      </c>
      <c r="D126" t="str">
        <v>bouton de coche</v>
      </c>
      <c r="F126">
        <v>435</v>
      </c>
      <c r="G126" t="str">
        <v>1F3F3</v>
      </c>
      <c r="H126" t="str">
        <v>🏳</v>
      </c>
      <c r="I126" t="str">
        <v>drapeau blanc</v>
      </c>
      <c r="K126">
        <v>759</v>
      </c>
      <c r="L126" t="str">
        <v>1F549</v>
      </c>
      <c r="M126" t="str">
        <v>🕉</v>
      </c>
      <c r="N126" t="str">
        <v>À</v>
      </c>
      <c r="P126">
        <v>1083</v>
      </c>
      <c r="Q126" t="str">
        <v>1F940</v>
      </c>
      <c r="R126" t="str">
        <v>🥀</v>
      </c>
      <c r="S126" t="str">
        <v>fleur fanée</v>
      </c>
    </row>
    <row r="127">
      <c r="A127">
        <v>112</v>
      </c>
      <c r="B127" t="str">
        <v>270A</v>
      </c>
      <c r="C127" t="str">
        <v>✊</v>
      </c>
      <c r="D127" t="str">
        <v>poing levé</v>
      </c>
      <c r="F127">
        <v>436</v>
      </c>
      <c r="G127" t="str">
        <v>1F3F4</v>
      </c>
      <c r="H127" t="str">
        <v>🏴</v>
      </c>
      <c r="I127" t="str">
        <v>drapeau noir</v>
      </c>
      <c r="K127">
        <v>760</v>
      </c>
      <c r="L127" t="str">
        <v>1F54A</v>
      </c>
      <c r="M127" t="str">
        <v>🕊</v>
      </c>
      <c r="N127" t="str">
        <v>où</v>
      </c>
      <c r="P127">
        <v>1084</v>
      </c>
      <c r="Q127" t="str">
        <v>1F941</v>
      </c>
      <c r="R127" t="str">
        <v>🥁</v>
      </c>
      <c r="S127" t="str">
        <v>tambour</v>
      </c>
    </row>
    <row r="128">
      <c r="A128">
        <v>113</v>
      </c>
      <c r="B128" t="str">
        <v>270B</v>
      </c>
      <c r="C128" t="str">
        <v>✋</v>
      </c>
      <c r="D128" t="str">
        <v>main levée</v>
      </c>
      <c r="F128">
        <v>437</v>
      </c>
      <c r="G128" t="str">
        <v>1F3F5</v>
      </c>
      <c r="H128" t="str">
        <v>🏵</v>
      </c>
      <c r="I128" t="str">
        <v>rosette</v>
      </c>
      <c r="K128">
        <v>761</v>
      </c>
      <c r="L128" t="str">
        <v>1F54B</v>
      </c>
      <c r="M128" t="str">
        <v>🕋</v>
      </c>
      <c r="N128" t="str">
        <v>Kaaba</v>
      </c>
      <c r="P128">
        <v>1085</v>
      </c>
      <c r="Q128" t="str">
        <v>1F942</v>
      </c>
      <c r="R128" t="str">
        <v>🥂</v>
      </c>
      <c r="S128" t="str">
        <v>lunettes qui clignotent</v>
      </c>
    </row>
    <row r="129">
      <c r="A129">
        <v>114</v>
      </c>
      <c r="B129">
        <v>2728</v>
      </c>
      <c r="C129" t="str">
        <v>✨</v>
      </c>
      <c r="D129" t="str">
        <v>Étincelles</v>
      </c>
      <c r="F129">
        <v>438</v>
      </c>
      <c r="G129" t="str">
        <v>1F3F7</v>
      </c>
      <c r="H129" t="str">
        <v>🏷</v>
      </c>
      <c r="I129" t="str">
        <v>étiquette</v>
      </c>
      <c r="K129">
        <v>762</v>
      </c>
      <c r="L129" t="str">
        <v>1F54C</v>
      </c>
      <c r="M129" t="str">
        <v>🕌</v>
      </c>
      <c r="N129" t="str">
        <v>mosquée</v>
      </c>
      <c r="P129">
        <v>1086</v>
      </c>
      <c r="Q129" t="str">
        <v>1F943</v>
      </c>
      <c r="R129" t="str">
        <v>🥃</v>
      </c>
      <c r="S129" t="str">
        <v>verre tumbler</v>
      </c>
    </row>
    <row r="130">
      <c r="A130">
        <v>115</v>
      </c>
      <c r="B130" t="str">
        <v>274C</v>
      </c>
      <c r="C130" t="str">
        <v>❌</v>
      </c>
      <c r="D130" t="str">
        <v>marque croisée</v>
      </c>
      <c r="F130">
        <v>439</v>
      </c>
      <c r="G130" t="str">
        <v>1F3F8</v>
      </c>
      <c r="H130" t="str">
        <v>🏸</v>
      </c>
      <c r="I130" t="str">
        <v>badminton</v>
      </c>
      <c r="K130">
        <v>763</v>
      </c>
      <c r="L130" t="str">
        <v>1F54D</v>
      </c>
      <c r="M130" t="str">
        <v>🕍</v>
      </c>
      <c r="N130" t="str">
        <v>synagogue</v>
      </c>
      <c r="P130">
        <v>1087</v>
      </c>
      <c r="Q130" t="str">
        <v>1F944</v>
      </c>
      <c r="R130" t="str">
        <v>🥄</v>
      </c>
      <c r="S130" t="str">
        <v>cuiller</v>
      </c>
    </row>
    <row r="131">
      <c r="A131">
        <v>116</v>
      </c>
      <c r="B131">
        <v>2614</v>
      </c>
      <c r="C131" t="str">
        <v>☔</v>
      </c>
      <c r="D131" t="str">
        <v>parapluie avec gouttes de pluie</v>
      </c>
      <c r="F131">
        <v>440</v>
      </c>
      <c r="G131" t="str">
        <v>1F3F9</v>
      </c>
      <c r="H131" t="str">
        <v>🏹</v>
      </c>
      <c r="I131" t="str">
        <v>arc et flèche</v>
      </c>
      <c r="K131">
        <v>764</v>
      </c>
      <c r="L131" t="str">
        <v>1F54E</v>
      </c>
      <c r="M131" t="str">
        <v>🕎</v>
      </c>
      <c r="N131" t="str">
        <v>ménorah</v>
      </c>
      <c r="P131">
        <v>1088</v>
      </c>
      <c r="Q131" t="str">
        <v>1F945</v>
      </c>
      <c r="R131" t="str">
        <v>🥅</v>
      </c>
      <c r="S131" t="str">
        <v>but net</v>
      </c>
    </row>
    <row r="132">
      <c r="A132">
        <v>117</v>
      </c>
      <c r="B132">
        <v>2615</v>
      </c>
      <c r="C132" t="str">
        <v>☕</v>
      </c>
      <c r="D132" t="str">
        <v>boisson chaude</v>
      </c>
      <c r="F132">
        <v>441</v>
      </c>
      <c r="G132" t="str">
        <v>1F3FA</v>
      </c>
      <c r="H132" t="str">
        <v>🏺</v>
      </c>
      <c r="I132" t="str">
        <v>amphore</v>
      </c>
      <c r="K132">
        <v>765</v>
      </c>
      <c r="L132" t="str">
        <v>1F550</v>
      </c>
      <c r="M132" t="str">
        <v>🕐</v>
      </c>
      <c r="N132" t="str">
        <v>une heure</v>
      </c>
      <c r="P132">
        <v>1089</v>
      </c>
      <c r="Q132" t="str">
        <v>1F947</v>
      </c>
      <c r="R132" t="str">
        <v>🥇</v>
      </c>
      <c r="S132" t="str">
        <v>Médaille de 1ère place</v>
      </c>
    </row>
    <row r="133">
      <c r="A133">
        <v>118</v>
      </c>
      <c r="B133" t="str">
        <v>267B</v>
      </c>
      <c r="C133" t="str">
        <v>♻</v>
      </c>
      <c r="D133" t="str">
        <v>symbole de recyclage</v>
      </c>
      <c r="F133">
        <v>442</v>
      </c>
      <c r="G133" t="str">
        <v>1F400</v>
      </c>
      <c r="H133" t="str">
        <v>🐀</v>
      </c>
      <c r="I133" t="str">
        <v>rat</v>
      </c>
      <c r="K133">
        <v>766</v>
      </c>
      <c r="L133" t="str">
        <v>1F551</v>
      </c>
      <c r="M133" t="str">
        <v>🕑</v>
      </c>
      <c r="N133" t="str">
        <v>deux heures</v>
      </c>
      <c r="P133">
        <v>1090</v>
      </c>
      <c r="Q133" t="str">
        <v>1F948</v>
      </c>
      <c r="R133" t="str">
        <v>🥈</v>
      </c>
      <c r="S133" t="str">
        <v>Médaille de 2e place</v>
      </c>
    </row>
    <row r="134">
      <c r="A134">
        <v>119</v>
      </c>
      <c r="B134" t="str">
        <v>23CF</v>
      </c>
      <c r="C134" t="str">
        <v>⏏</v>
      </c>
      <c r="D134" t="str">
        <v>bouton d’éjection</v>
      </c>
      <c r="F134">
        <v>443</v>
      </c>
      <c r="G134" t="str">
        <v>1F401</v>
      </c>
      <c r="H134" t="str">
        <v>🐁</v>
      </c>
      <c r="I134" t="str">
        <v>souris</v>
      </c>
      <c r="K134">
        <v>767</v>
      </c>
      <c r="L134" t="str">
        <v>1F552</v>
      </c>
      <c r="M134" t="str">
        <v>🕒</v>
      </c>
      <c r="N134" t="str">
        <v>trois heures</v>
      </c>
      <c r="P134">
        <v>1091</v>
      </c>
      <c r="Q134" t="str">
        <v>1F949</v>
      </c>
      <c r="R134" t="str">
        <v>🥉</v>
      </c>
      <c r="S134" t="str">
        <v>Médaille de 3ème place</v>
      </c>
    </row>
    <row r="135">
      <c r="A135">
        <v>120</v>
      </c>
      <c r="B135" t="str">
        <v>25FB</v>
      </c>
      <c r="C135" t="str">
        <v>◻</v>
      </c>
      <c r="D135" t="str">
        <v>carré moyen blanc</v>
      </c>
      <c r="F135">
        <v>444</v>
      </c>
      <c r="G135" t="str">
        <v>1F402</v>
      </c>
      <c r="H135" t="str">
        <v>🐂</v>
      </c>
      <c r="I135" t="str">
        <v>bœuf</v>
      </c>
      <c r="K135">
        <v>768</v>
      </c>
      <c r="L135" t="str">
        <v>1F553</v>
      </c>
      <c r="M135" t="str">
        <v>🕓</v>
      </c>
      <c r="N135" t="str">
        <v>quatre heures</v>
      </c>
      <c r="P135">
        <v>1092</v>
      </c>
      <c r="Q135" t="str">
        <v>1F94A</v>
      </c>
      <c r="R135" t="str">
        <v>🥊</v>
      </c>
      <c r="S135" t="str">
        <v>gant de boxe</v>
      </c>
    </row>
    <row r="136">
      <c r="A136">
        <v>121</v>
      </c>
      <c r="B136" t="str">
        <v>25FC</v>
      </c>
      <c r="C136" t="str">
        <v>◼</v>
      </c>
      <c r="D136" t="str">
        <v>carré moyen noir</v>
      </c>
      <c r="F136">
        <v>445</v>
      </c>
      <c r="G136" t="str">
        <v>1F403</v>
      </c>
      <c r="H136" t="str">
        <v>🐃</v>
      </c>
      <c r="I136" t="str">
        <v>buffle d'Asie</v>
      </c>
      <c r="K136">
        <v>769</v>
      </c>
      <c r="L136" t="str">
        <v>1F554</v>
      </c>
      <c r="M136" t="str">
        <v>🕔</v>
      </c>
      <c r="N136" t="str">
        <v>cinq heures</v>
      </c>
      <c r="P136">
        <v>1093</v>
      </c>
      <c r="Q136" t="str">
        <v>1F94B</v>
      </c>
      <c r="R136" t="str">
        <v>🥋</v>
      </c>
      <c r="S136" t="str">
        <v>uniforme d’arts martiaux</v>
      </c>
    </row>
    <row r="137">
      <c r="A137">
        <v>122</v>
      </c>
      <c r="B137" t="str">
        <v>25FD</v>
      </c>
      <c r="C137" t="str">
        <v>◽</v>
      </c>
      <c r="D137" t="str">
        <v>carré blanc moyen-petit</v>
      </c>
      <c r="F137">
        <v>446</v>
      </c>
      <c r="G137" t="str">
        <v>1F404</v>
      </c>
      <c r="H137" t="str">
        <v>🐄</v>
      </c>
      <c r="I137" t="str">
        <v>vache</v>
      </c>
      <c r="K137">
        <v>770</v>
      </c>
      <c r="L137" t="str">
        <v>1F555</v>
      </c>
      <c r="M137" t="str">
        <v>🕕</v>
      </c>
      <c r="N137" t="str">
        <v>six heures</v>
      </c>
      <c r="P137">
        <v>1094</v>
      </c>
      <c r="Q137" t="str">
        <v>1F94C</v>
      </c>
      <c r="R137" t="str">
        <v>🥌</v>
      </c>
      <c r="S137" t="str">
        <v>pierre de curling</v>
      </c>
    </row>
    <row r="138">
      <c r="A138">
        <v>123</v>
      </c>
      <c r="B138" t="str">
        <v>25FE</v>
      </c>
      <c r="C138" t="str">
        <v>◾</v>
      </c>
      <c r="D138" t="str">
        <v>noir moyen-petit carré</v>
      </c>
      <c r="F138">
        <v>447</v>
      </c>
      <c r="G138" t="str">
        <v>1F405</v>
      </c>
      <c r="H138" t="str">
        <v>🐅</v>
      </c>
      <c r="I138" t="str">
        <v>tigre</v>
      </c>
      <c r="K138">
        <v>771</v>
      </c>
      <c r="L138" t="str">
        <v>1F556</v>
      </c>
      <c r="M138" t="str">
        <v>🕖</v>
      </c>
      <c r="N138" t="str">
        <v>sept heures</v>
      </c>
      <c r="P138">
        <v>1095</v>
      </c>
      <c r="Q138" t="str">
        <v>1F94D</v>
      </c>
      <c r="R138" t="str">
        <v>🥍</v>
      </c>
      <c r="S138" t="str">
        <v>lacrosse</v>
      </c>
    </row>
    <row r="139">
      <c r="A139">
        <v>124</v>
      </c>
      <c r="B139" t="str">
        <v>26A0</v>
      </c>
      <c r="C139" t="str">
        <v>⚠</v>
      </c>
      <c r="D139" t="str">
        <v>avertissement</v>
      </c>
      <c r="F139">
        <v>448</v>
      </c>
      <c r="G139" t="str">
        <v>1F406</v>
      </c>
      <c r="H139" t="str">
        <v>🐆</v>
      </c>
      <c r="I139" t="str">
        <v>léopard</v>
      </c>
      <c r="K139">
        <v>772</v>
      </c>
      <c r="L139" t="str">
        <v>1F557</v>
      </c>
      <c r="M139" t="str">
        <v>🕗</v>
      </c>
      <c r="N139" t="str">
        <v>huit heures</v>
      </c>
      <c r="P139">
        <v>1096</v>
      </c>
      <c r="Q139" t="str">
        <v>1F94E</v>
      </c>
      <c r="R139" t="str">
        <v>🥎</v>
      </c>
      <c r="S139" t="str">
        <v>softball</v>
      </c>
    </row>
    <row r="140">
      <c r="A140">
        <v>125</v>
      </c>
      <c r="B140" t="str">
        <v>26A1</v>
      </c>
      <c r="C140" t="str">
        <v>⚡</v>
      </c>
      <c r="D140" t="str">
        <v>haute tension</v>
      </c>
      <c r="F140">
        <v>449</v>
      </c>
      <c r="G140" t="str">
        <v>1F407</v>
      </c>
      <c r="H140" t="str">
        <v>🐇</v>
      </c>
      <c r="I140" t="str">
        <v>lapin</v>
      </c>
      <c r="K140">
        <v>773</v>
      </c>
      <c r="L140" t="str">
        <v>1F558</v>
      </c>
      <c r="M140" t="str">
        <v>🕘</v>
      </c>
      <c r="N140" t="str">
        <v>neuf heures</v>
      </c>
      <c r="P140">
        <v>1097</v>
      </c>
      <c r="Q140" t="str">
        <v>1F94F</v>
      </c>
      <c r="R140" t="str">
        <v>🥏</v>
      </c>
      <c r="S140" t="str">
        <v>disque volant</v>
      </c>
    </row>
    <row r="141">
      <c r="A141">
        <v>126</v>
      </c>
      <c r="B141">
        <v>2618</v>
      </c>
      <c r="C141" t="str">
        <v>☘</v>
      </c>
      <c r="D141" t="str">
        <v>trèfle</v>
      </c>
      <c r="F141">
        <v>450</v>
      </c>
      <c r="G141" t="str">
        <v>1F408</v>
      </c>
      <c r="H141" t="str">
        <v>🐈</v>
      </c>
      <c r="I141" t="str">
        <v>chat</v>
      </c>
      <c r="K141">
        <v>774</v>
      </c>
      <c r="L141" t="str">
        <v>1F559</v>
      </c>
      <c r="M141" t="str">
        <v>🕙</v>
      </c>
      <c r="N141" t="str">
        <v>dix heures</v>
      </c>
      <c r="P141">
        <v>1098</v>
      </c>
      <c r="Q141" t="str">
        <v>1F950</v>
      </c>
      <c r="R141" t="str">
        <v>🥐</v>
      </c>
      <c r="S141" t="str">
        <v>croissant</v>
      </c>
    </row>
    <row r="142">
      <c r="A142">
        <v>127</v>
      </c>
      <c r="B142" t="str">
        <v>267E</v>
      </c>
      <c r="C142" t="str">
        <v>♾</v>
      </c>
      <c r="D142" t="str">
        <v>Infini</v>
      </c>
      <c r="F142">
        <v>451</v>
      </c>
      <c r="G142" t="str">
        <v>1F409</v>
      </c>
      <c r="H142" t="str">
        <v>🐉</v>
      </c>
      <c r="I142" t="str">
        <v>dragon</v>
      </c>
      <c r="K142">
        <v>775</v>
      </c>
      <c r="L142" t="str">
        <v>1F55A</v>
      </c>
      <c r="M142" t="str">
        <v>🕚</v>
      </c>
      <c r="N142" t="str">
        <v>onze heures</v>
      </c>
      <c r="P142">
        <v>1099</v>
      </c>
      <c r="Q142" t="str">
        <v>1F951</v>
      </c>
      <c r="R142" t="str">
        <v>🥑</v>
      </c>
      <c r="S142" t="str">
        <v>avocat</v>
      </c>
    </row>
    <row r="143">
      <c r="A143">
        <v>128</v>
      </c>
      <c r="B143" t="str">
        <v>267F</v>
      </c>
      <c r="C143" t="str">
        <v>♿</v>
      </c>
      <c r="D143" t="str">
        <v>symbole de fauteuil roulant</v>
      </c>
      <c r="F143">
        <v>452</v>
      </c>
      <c r="G143" t="str">
        <v>1F40A</v>
      </c>
      <c r="H143" t="str">
        <v>🐊</v>
      </c>
      <c r="I143" t="str">
        <v>crocodile</v>
      </c>
      <c r="K143">
        <v>776</v>
      </c>
      <c r="L143" t="str">
        <v>1F55B</v>
      </c>
      <c r="M143" t="str">
        <v>🕛</v>
      </c>
      <c r="N143" t="str">
        <v>Midi</v>
      </c>
      <c r="P143">
        <v>1100</v>
      </c>
      <c r="Q143" t="str">
        <v>1F952</v>
      </c>
      <c r="R143" t="str">
        <v>🥒</v>
      </c>
      <c r="S143" t="str">
        <v>concombre</v>
      </c>
    </row>
    <row r="144">
      <c r="A144">
        <v>129</v>
      </c>
      <c r="B144">
        <v>2692</v>
      </c>
      <c r="C144" t="str">
        <v>⚒</v>
      </c>
      <c r="D144" t="str">
        <v>marteau et pic</v>
      </c>
      <c r="F144">
        <v>453</v>
      </c>
      <c r="G144" t="str">
        <v>1F40B</v>
      </c>
      <c r="H144" t="str">
        <v>🐋</v>
      </c>
      <c r="I144" t="str">
        <v>baleine</v>
      </c>
      <c r="K144">
        <v>777</v>
      </c>
      <c r="L144" t="str">
        <v>1F55C</v>
      </c>
      <c r="M144" t="str">
        <v>🕜</v>
      </c>
      <c r="N144" t="str">
        <v>un-trente</v>
      </c>
      <c r="P144">
        <v>1101</v>
      </c>
      <c r="Q144" t="str">
        <v>1F953</v>
      </c>
      <c r="R144" t="str">
        <v>🥓</v>
      </c>
      <c r="S144" t="str">
        <v>lard</v>
      </c>
    </row>
    <row r="145">
      <c r="A145">
        <v>130</v>
      </c>
      <c r="B145">
        <v>2693</v>
      </c>
      <c r="C145" t="str">
        <v>⚓</v>
      </c>
      <c r="D145" t="str">
        <v>ancre</v>
      </c>
      <c r="F145">
        <v>454</v>
      </c>
      <c r="G145" t="str">
        <v>1F40C</v>
      </c>
      <c r="H145" t="str">
        <v>🐌</v>
      </c>
      <c r="I145" t="str">
        <v>escargot</v>
      </c>
      <c r="K145">
        <v>778</v>
      </c>
      <c r="L145" t="str">
        <v>1F55D</v>
      </c>
      <c r="M145" t="str">
        <v>🕝</v>
      </c>
      <c r="N145" t="str">
        <v>deux-trente</v>
      </c>
      <c r="P145">
        <v>1102</v>
      </c>
      <c r="Q145" t="str">
        <v>1F954</v>
      </c>
      <c r="R145" t="str">
        <v>🥔</v>
      </c>
      <c r="S145" t="str">
        <v>pomme de terre</v>
      </c>
    </row>
    <row r="146">
      <c r="A146">
        <v>131</v>
      </c>
      <c r="B146">
        <v>2694</v>
      </c>
      <c r="C146" t="str">
        <v>⚔</v>
      </c>
      <c r="F146">
        <v>455</v>
      </c>
      <c r="G146" t="str">
        <v>1F40D</v>
      </c>
      <c r="H146" t="str">
        <v>🐍</v>
      </c>
      <c r="I146" t="str">
        <v>serpent</v>
      </c>
      <c r="K146">
        <v>779</v>
      </c>
      <c r="L146" t="str">
        <v>1F55E</v>
      </c>
      <c r="M146" t="str">
        <v>🕞</v>
      </c>
      <c r="N146" t="str">
        <v>trois-trente</v>
      </c>
      <c r="P146">
        <v>1103</v>
      </c>
      <c r="Q146" t="str">
        <v>1F955</v>
      </c>
      <c r="R146" t="str">
        <v>🥕</v>
      </c>
      <c r="S146" t="str">
        <v>carotte</v>
      </c>
    </row>
    <row r="147">
      <c r="A147">
        <v>132</v>
      </c>
      <c r="B147">
        <v>2695</v>
      </c>
      <c r="C147" t="str">
        <v>⚕</v>
      </c>
      <c r="F147">
        <v>456</v>
      </c>
      <c r="G147" t="str">
        <v>1F40E</v>
      </c>
      <c r="H147" t="str">
        <v>🐎</v>
      </c>
      <c r="I147" t="str">
        <v>cheval</v>
      </c>
      <c r="K147">
        <v>780</v>
      </c>
      <c r="L147" t="str">
        <v>1F55F</v>
      </c>
      <c r="M147" t="str">
        <v>🕟</v>
      </c>
      <c r="N147" t="str">
        <v>quatre-trente</v>
      </c>
      <c r="P147">
        <v>1104</v>
      </c>
      <c r="Q147" t="str">
        <v>1F956</v>
      </c>
      <c r="R147" t="str">
        <v>🥖</v>
      </c>
      <c r="S147" t="str">
        <v>pain baguette</v>
      </c>
    </row>
    <row r="148">
      <c r="A148">
        <v>133</v>
      </c>
      <c r="B148">
        <v>2696</v>
      </c>
      <c r="C148" t="str">
        <v>⚖</v>
      </c>
      <c r="F148">
        <v>457</v>
      </c>
      <c r="G148" t="str">
        <v>1F40F</v>
      </c>
      <c r="H148" t="str">
        <v>🐏</v>
      </c>
      <c r="I148" t="str">
        <v>bélier</v>
      </c>
      <c r="K148">
        <v>781</v>
      </c>
      <c r="L148" t="str">
        <v>1F560</v>
      </c>
      <c r="M148" t="str">
        <v>🕠</v>
      </c>
      <c r="N148" t="str">
        <v>cinq-trente</v>
      </c>
      <c r="P148">
        <v>1105</v>
      </c>
      <c r="Q148" t="str">
        <v>1F957</v>
      </c>
      <c r="R148" t="str">
        <v>🥗</v>
      </c>
      <c r="S148" t="str">
        <v>salade verte</v>
      </c>
    </row>
    <row r="149">
      <c r="A149">
        <v>134</v>
      </c>
      <c r="B149">
        <v>2697</v>
      </c>
      <c r="C149" t="str">
        <v>⚗</v>
      </c>
      <c r="F149">
        <v>458</v>
      </c>
      <c r="G149" t="str">
        <v>1F410</v>
      </c>
      <c r="H149" t="str">
        <v>🐐</v>
      </c>
      <c r="I149" t="str">
        <v>chèvre</v>
      </c>
      <c r="K149">
        <v>782</v>
      </c>
      <c r="L149" t="str">
        <v>1F561</v>
      </c>
      <c r="M149" t="str">
        <v>🕡</v>
      </c>
      <c r="N149" t="str">
        <v>six-trente</v>
      </c>
      <c r="P149">
        <v>1106</v>
      </c>
      <c r="Q149" t="str">
        <v>1F958</v>
      </c>
      <c r="R149" t="str">
        <v>🥘</v>
      </c>
      <c r="S149" t="str">
        <v>casserole peu profonde de nourriture</v>
      </c>
    </row>
    <row r="150">
      <c r="A150">
        <v>135</v>
      </c>
      <c r="B150">
        <v>2699</v>
      </c>
      <c r="C150" t="str">
        <v>⚙</v>
      </c>
      <c r="D150" t="str">
        <v>engrenage</v>
      </c>
      <c r="F150">
        <v>459</v>
      </c>
      <c r="G150" t="str">
        <v>1F411</v>
      </c>
      <c r="H150" t="str">
        <v>🐑</v>
      </c>
      <c r="I150" t="str">
        <v>brebis</v>
      </c>
      <c r="K150">
        <v>783</v>
      </c>
      <c r="L150" t="str">
        <v>1F562</v>
      </c>
      <c r="M150" t="str">
        <v>🕢</v>
      </c>
      <c r="N150" t="str">
        <v>sept-trente</v>
      </c>
      <c r="P150">
        <v>1107</v>
      </c>
      <c r="Q150" t="str">
        <v>1F959</v>
      </c>
      <c r="R150" t="str">
        <v>🥙</v>
      </c>
      <c r="S150" t="str">
        <v>pain plat farci</v>
      </c>
    </row>
    <row r="151">
      <c r="A151">
        <v>136</v>
      </c>
      <c r="B151" t="str">
        <v>269B</v>
      </c>
      <c r="C151" t="str">
        <v>⚛</v>
      </c>
      <c r="D151" t="str">
        <v>symbole d’atome</v>
      </c>
      <c r="F151">
        <v>460</v>
      </c>
      <c r="G151" t="str">
        <v>1F412</v>
      </c>
      <c r="H151" t="str">
        <v>🐒</v>
      </c>
      <c r="I151" t="str">
        <v>singe</v>
      </c>
      <c r="K151">
        <v>784</v>
      </c>
      <c r="L151" t="str">
        <v>1F563</v>
      </c>
      <c r="M151" t="str">
        <v>🕣</v>
      </c>
      <c r="N151" t="str">
        <v>huit-trente</v>
      </c>
      <c r="P151">
        <v>1108</v>
      </c>
      <c r="Q151" t="str">
        <v>1F95A</v>
      </c>
      <c r="R151" t="str">
        <v>🥚</v>
      </c>
      <c r="S151" t="str">
        <v>oeuf</v>
      </c>
    </row>
    <row r="152">
      <c r="A152">
        <v>137</v>
      </c>
      <c r="B152" t="str">
        <v>269C</v>
      </c>
      <c r="C152" t="str">
        <v>⚜</v>
      </c>
      <c r="D152" t="str">
        <v>fleur-de-lis</v>
      </c>
      <c r="F152">
        <v>461</v>
      </c>
      <c r="G152" t="str">
        <v>1F413</v>
      </c>
      <c r="H152" t="str">
        <v>🐓</v>
      </c>
      <c r="I152" t="str">
        <v>coq</v>
      </c>
      <c r="K152">
        <v>785</v>
      </c>
      <c r="L152" t="str">
        <v>1F564</v>
      </c>
      <c r="M152" t="str">
        <v>🕤</v>
      </c>
      <c r="N152" t="str">
        <v>neuf-trente</v>
      </c>
      <c r="P152">
        <v>1109</v>
      </c>
      <c r="Q152" t="str">
        <v>1F95B</v>
      </c>
      <c r="R152" t="str">
        <v>🥛</v>
      </c>
      <c r="S152" t="str">
        <v>verre de lait</v>
      </c>
    </row>
    <row r="153">
      <c r="A153">
        <v>138</v>
      </c>
      <c r="B153" t="str">
        <v>26A7</v>
      </c>
      <c r="C153" t="str">
        <v>⚧</v>
      </c>
      <c r="D153" t="str">
        <v>symbole transgenre</v>
      </c>
      <c r="F153">
        <v>462</v>
      </c>
      <c r="G153" t="str">
        <v>1F414</v>
      </c>
      <c r="H153" t="str">
        <v>🐔</v>
      </c>
      <c r="I153" t="str">
        <v>poulet</v>
      </c>
      <c r="K153">
        <v>786</v>
      </c>
      <c r="L153" t="str">
        <v>1F565</v>
      </c>
      <c r="M153" t="str">
        <v>🕥</v>
      </c>
      <c r="N153" t="str">
        <v>dix-trente</v>
      </c>
      <c r="P153">
        <v>1110</v>
      </c>
      <c r="Q153" t="str">
        <v>1F95C</v>
      </c>
      <c r="R153" t="str">
        <v>🥜</v>
      </c>
      <c r="S153" t="str">
        <v>cacahuètes</v>
      </c>
    </row>
    <row r="154">
      <c r="A154">
        <v>139</v>
      </c>
      <c r="B154" t="str">
        <v>26AA</v>
      </c>
      <c r="C154" t="str">
        <v>⚪</v>
      </c>
      <c r="D154" t="str">
        <v>cercle blanc</v>
      </c>
      <c r="F154">
        <v>463</v>
      </c>
      <c r="G154" t="str">
        <v>1F415</v>
      </c>
      <c r="H154" t="str">
        <v>🐕</v>
      </c>
      <c r="I154" t="str">
        <v>chien</v>
      </c>
      <c r="K154">
        <v>787</v>
      </c>
      <c r="L154" t="str">
        <v>1F566</v>
      </c>
      <c r="M154" t="str">
        <v>🕦</v>
      </c>
      <c r="N154" t="str">
        <v>onze-trente</v>
      </c>
      <c r="P154">
        <v>1111</v>
      </c>
      <c r="Q154" t="str">
        <v>1F95D</v>
      </c>
      <c r="R154" t="str">
        <v>🥝</v>
      </c>
      <c r="S154" t="str">
        <v>kiwi</v>
      </c>
    </row>
    <row r="155">
      <c r="A155">
        <v>140</v>
      </c>
      <c r="B155" t="str">
        <v>26AB</v>
      </c>
      <c r="C155" t="str">
        <v>⚫</v>
      </c>
      <c r="D155" t="str">
        <v>cercle noir</v>
      </c>
      <c r="F155">
        <v>464</v>
      </c>
      <c r="G155" t="str">
        <v>1F416</v>
      </c>
      <c r="H155" t="str">
        <v>🐖</v>
      </c>
      <c r="I155" t="str">
        <v>cochon</v>
      </c>
      <c r="K155">
        <v>788</v>
      </c>
      <c r="L155" t="str">
        <v>1F567</v>
      </c>
      <c r="M155" t="str">
        <v>🕧</v>
      </c>
      <c r="N155" t="str">
        <v>douze-trente</v>
      </c>
      <c r="P155">
        <v>1112</v>
      </c>
      <c r="Q155" t="str">
        <v>1F95E</v>
      </c>
      <c r="R155" t="str">
        <v>🥞</v>
      </c>
      <c r="S155" t="str">
        <v>Crêpes</v>
      </c>
    </row>
    <row r="156">
      <c r="A156">
        <v>141</v>
      </c>
      <c r="B156" t="str">
        <v>26B0</v>
      </c>
      <c r="C156" t="str">
        <v>⚰</v>
      </c>
      <c r="D156" t="str">
        <v>cercueil</v>
      </c>
      <c r="F156">
        <v>465</v>
      </c>
      <c r="G156" t="str">
        <v>1F417</v>
      </c>
      <c r="H156" t="str">
        <v>🐗</v>
      </c>
      <c r="I156" t="str">
        <v>verrat</v>
      </c>
      <c r="K156">
        <v>789</v>
      </c>
      <c r="L156" t="str">
        <v>1F56F</v>
      </c>
      <c r="M156" t="str">
        <v>🕯</v>
      </c>
      <c r="N156" t="str">
        <v>bougie</v>
      </c>
      <c r="P156">
        <v>1113</v>
      </c>
      <c r="Q156" t="str">
        <v>1F95F</v>
      </c>
      <c r="R156" t="str">
        <v>🥟</v>
      </c>
      <c r="S156" t="str">
        <v>boulette</v>
      </c>
    </row>
    <row r="157">
      <c r="A157">
        <v>142</v>
      </c>
      <c r="B157" t="str">
        <v>26B1</v>
      </c>
      <c r="C157" t="str">
        <v>⚱</v>
      </c>
      <c r="D157" t="str">
        <v>urne funéraire</v>
      </c>
      <c r="F157">
        <v>466</v>
      </c>
      <c r="G157" t="str">
        <v>1F418</v>
      </c>
      <c r="H157" t="str">
        <v>🐘</v>
      </c>
      <c r="I157" t="str">
        <v>éléphant</v>
      </c>
      <c r="K157">
        <v>790</v>
      </c>
      <c r="L157" t="str">
        <v>1F570</v>
      </c>
      <c r="M157" t="str">
        <v>🕰</v>
      </c>
      <c r="N157" t="str">
        <v>horloge de cheminée</v>
      </c>
      <c r="P157">
        <v>1114</v>
      </c>
      <c r="Q157" t="str">
        <v>1F960</v>
      </c>
      <c r="R157" t="str">
        <v>🥠</v>
      </c>
      <c r="S157" t="str">
        <v>Biscuit</v>
      </c>
    </row>
    <row r="158">
      <c r="A158">
        <v>143</v>
      </c>
      <c r="B158" t="str">
        <v>26C4</v>
      </c>
      <c r="C158" t="str">
        <v>⛄</v>
      </c>
      <c r="D158" t="str">
        <v>bonhomme de neige sans neige</v>
      </c>
      <c r="F158">
        <v>467</v>
      </c>
      <c r="G158" t="str">
        <v>1F419</v>
      </c>
      <c r="H158" t="str">
        <v>🐙</v>
      </c>
      <c r="I158" t="str">
        <v>pieuvre</v>
      </c>
      <c r="K158">
        <v>791</v>
      </c>
      <c r="L158" t="str">
        <v>1F573</v>
      </c>
      <c r="M158" t="str">
        <v>🕳</v>
      </c>
      <c r="N158" t="str">
        <v>trou</v>
      </c>
      <c r="P158">
        <v>1115</v>
      </c>
      <c r="Q158" t="str">
        <v>1F961</v>
      </c>
      <c r="R158" t="str">
        <v>🥡</v>
      </c>
      <c r="S158" t="str">
        <v>boîte à emporter</v>
      </c>
    </row>
    <row r="159">
      <c r="A159">
        <v>144</v>
      </c>
      <c r="B159" t="str">
        <v>26C5</v>
      </c>
      <c r="C159" t="str">
        <v>⛅</v>
      </c>
      <c r="D159" t="str">
        <v>soleil derrière les nuages</v>
      </c>
      <c r="F159">
        <v>468</v>
      </c>
      <c r="G159" t="str">
        <v>1F41A</v>
      </c>
      <c r="H159" t="str">
        <v>🐚</v>
      </c>
      <c r="I159" t="str">
        <v>coquille en spirale</v>
      </c>
      <c r="K159">
        <v>792</v>
      </c>
      <c r="L159" t="str">
        <v>1F574</v>
      </c>
      <c r="M159" t="str">
        <v>🕴</v>
      </c>
      <c r="N159" t="str">
        <v>personne en costume en lévitation</v>
      </c>
      <c r="P159">
        <v>1116</v>
      </c>
      <c r="Q159" t="str">
        <v>1F962</v>
      </c>
      <c r="R159" t="str">
        <v>🥢</v>
      </c>
      <c r="S159" t="str">
        <v>baguettes</v>
      </c>
    </row>
    <row r="160">
      <c r="A160">
        <v>145</v>
      </c>
      <c r="B160" t="str">
        <v>26C8</v>
      </c>
      <c r="C160" t="str">
        <v>⛈</v>
      </c>
      <c r="D160" t="str">
        <v>nuage avec la foudre et la pluie</v>
      </c>
      <c r="F160">
        <v>469</v>
      </c>
      <c r="G160" t="str">
        <v>1F41B</v>
      </c>
      <c r="H160" t="str">
        <v>🐛</v>
      </c>
      <c r="I160" t="str">
        <v>punaise</v>
      </c>
      <c r="K160">
        <v>793</v>
      </c>
      <c r="L160" t="str">
        <v>1F575</v>
      </c>
      <c r="M160" t="str">
        <v>🕵</v>
      </c>
      <c r="N160" t="str">
        <v>détective</v>
      </c>
      <c r="P160">
        <v>1117</v>
      </c>
      <c r="Q160" t="str">
        <v>1F963</v>
      </c>
      <c r="R160" t="str">
        <v>🥣</v>
      </c>
      <c r="S160" t="str">
        <v>bol avec cuillère</v>
      </c>
    </row>
    <row r="161">
      <c r="A161">
        <v>146</v>
      </c>
      <c r="B161" t="str">
        <v>26CE</v>
      </c>
      <c r="C161" t="str">
        <v>⛎</v>
      </c>
      <c r="D161" t="str">
        <v>Ophiuchus</v>
      </c>
      <c r="F161">
        <v>470</v>
      </c>
      <c r="G161" t="str">
        <v>1F41C</v>
      </c>
      <c r="H161" t="str">
        <v>🐜</v>
      </c>
      <c r="I161" t="str">
        <v>sur</v>
      </c>
      <c r="K161">
        <v>794</v>
      </c>
      <c r="L161" t="str">
        <v>1F576</v>
      </c>
      <c r="M161" t="str">
        <v>🕶</v>
      </c>
      <c r="N161" t="str">
        <v>lunettes de soleil</v>
      </c>
      <c r="P161">
        <v>1118</v>
      </c>
      <c r="Q161" t="str">
        <v>1F964</v>
      </c>
      <c r="R161" t="str">
        <v>🥤</v>
      </c>
      <c r="S161" t="str">
        <v>tasse avec paille</v>
      </c>
    </row>
    <row r="162">
      <c r="A162">
        <v>147</v>
      </c>
      <c r="B162" t="str">
        <v>26CF</v>
      </c>
      <c r="C162" t="str">
        <v>⛏</v>
      </c>
      <c r="D162" t="str">
        <v>cueillir</v>
      </c>
      <c r="F162">
        <v>471</v>
      </c>
      <c r="G162" t="str">
        <v>1F41D</v>
      </c>
      <c r="H162" t="str">
        <v>🐝</v>
      </c>
      <c r="I162" t="str">
        <v>abeille</v>
      </c>
      <c r="K162">
        <v>795</v>
      </c>
      <c r="L162" t="str">
        <v>1F577</v>
      </c>
      <c r="M162" t="str">
        <v>🕷</v>
      </c>
      <c r="N162" t="str">
        <v>araignée</v>
      </c>
      <c r="P162">
        <v>1119</v>
      </c>
      <c r="Q162" t="str">
        <v>1F965</v>
      </c>
      <c r="R162" t="str">
        <v>🥥</v>
      </c>
      <c r="S162" t="str">
        <v>noix de coco</v>
      </c>
    </row>
    <row r="163">
      <c r="A163">
        <v>148</v>
      </c>
      <c r="B163" t="str">
        <v>26D1</v>
      </c>
      <c r="C163" t="str">
        <v>⛑</v>
      </c>
      <c r="D163" t="str">
        <v>casque de secouriste</v>
      </c>
      <c r="F163">
        <v>472</v>
      </c>
      <c r="G163" t="str">
        <v>1F41E</v>
      </c>
      <c r="H163" t="str">
        <v>🐞</v>
      </c>
      <c r="I163" t="str">
        <v>coccinelle</v>
      </c>
      <c r="K163">
        <v>796</v>
      </c>
      <c r="L163" t="str">
        <v>1F578</v>
      </c>
      <c r="M163" t="str">
        <v>🕸</v>
      </c>
      <c r="N163" t="str">
        <v>toile d’araignée</v>
      </c>
      <c r="P163">
        <v>1120</v>
      </c>
      <c r="Q163" t="str">
        <v>1F966</v>
      </c>
      <c r="R163" t="str">
        <v>🥦</v>
      </c>
      <c r="S163" t="str">
        <v>brocoli</v>
      </c>
    </row>
    <row r="164">
      <c r="A164">
        <v>149</v>
      </c>
      <c r="B164" t="str">
        <v>26D3</v>
      </c>
      <c r="C164" t="str">
        <v>⛓</v>
      </c>
      <c r="D164" t="str">
        <v>enchaîne</v>
      </c>
      <c r="F164">
        <v>473</v>
      </c>
      <c r="G164" t="str">
        <v>1F41F</v>
      </c>
      <c r="H164" t="str">
        <v>🐟</v>
      </c>
      <c r="I164" t="str">
        <v>poisson</v>
      </c>
      <c r="K164">
        <v>797</v>
      </c>
      <c r="L164" t="str">
        <v>1F579</v>
      </c>
      <c r="M164" t="str">
        <v>🕹</v>
      </c>
      <c r="N164" t="str">
        <v>joystick</v>
      </c>
      <c r="P164">
        <v>1121</v>
      </c>
      <c r="Q164" t="str">
        <v>1F967</v>
      </c>
      <c r="R164" t="str">
        <v>🥧</v>
      </c>
      <c r="S164" t="str">
        <v>pied</v>
      </c>
    </row>
    <row r="165">
      <c r="A165">
        <v>150</v>
      </c>
      <c r="B165" t="str">
        <v>26D4</v>
      </c>
      <c r="C165" t="str">
        <v>⛔</v>
      </c>
      <c r="D165" t="str">
        <v>entrée interdite</v>
      </c>
      <c r="F165">
        <v>474</v>
      </c>
      <c r="G165" t="str">
        <v>1F420</v>
      </c>
      <c r="H165" t="str">
        <v>🐠</v>
      </c>
      <c r="I165" t="str">
        <v>poissons tropicaux</v>
      </c>
      <c r="K165">
        <v>798</v>
      </c>
      <c r="L165" t="str">
        <v>1F57A</v>
      </c>
      <c r="M165" t="str">
        <v>🕺</v>
      </c>
      <c r="N165" t="str">
        <v>homme dansant</v>
      </c>
      <c r="P165">
        <v>1122</v>
      </c>
      <c r="Q165" t="str">
        <v>1F968</v>
      </c>
      <c r="R165" t="str">
        <v>🥨</v>
      </c>
      <c r="S165" t="str">
        <v>bretzel</v>
      </c>
    </row>
    <row r="166">
      <c r="A166">
        <v>151</v>
      </c>
      <c r="B166" t="str">
        <v>26EA</v>
      </c>
      <c r="C166" t="str">
        <v>⛪</v>
      </c>
      <c r="D166" t="str">
        <v>église</v>
      </c>
      <c r="F166">
        <v>475</v>
      </c>
      <c r="G166" t="str">
        <v>1F421</v>
      </c>
      <c r="H166" t="str">
        <v>🐡</v>
      </c>
      <c r="I166" t="str">
        <v>Blowfish</v>
      </c>
      <c r="K166">
        <v>799</v>
      </c>
      <c r="L166" t="str">
        <v>1F587</v>
      </c>
      <c r="M166" t="str">
        <v>🖇</v>
      </c>
      <c r="N166" t="str">
        <v>trombones liés</v>
      </c>
      <c r="P166">
        <v>1123</v>
      </c>
      <c r="Q166" t="str">
        <v>1F969</v>
      </c>
      <c r="R166" t="str">
        <v>🥩</v>
      </c>
      <c r="S166" t="str">
        <v>coupe de viande</v>
      </c>
    </row>
    <row r="167">
      <c r="A167">
        <v>152</v>
      </c>
      <c r="B167" t="str">
        <v>26F0</v>
      </c>
      <c r="C167" t="str">
        <v>⛰</v>
      </c>
      <c r="D167" t="str">
        <v>montagne</v>
      </c>
      <c r="F167">
        <v>476</v>
      </c>
      <c r="G167" t="str">
        <v>1F422</v>
      </c>
      <c r="H167" t="str">
        <v>🐢</v>
      </c>
      <c r="I167" t="str">
        <v>tortue</v>
      </c>
      <c r="K167">
        <v>800</v>
      </c>
      <c r="L167" t="str">
        <v>1F58A</v>
      </c>
      <c r="M167" t="str">
        <v>🖊</v>
      </c>
      <c r="N167" t="str">
        <v>stylo</v>
      </c>
      <c r="P167">
        <v>1124</v>
      </c>
      <c r="Q167" t="str">
        <v>1F96A</v>
      </c>
      <c r="R167" t="str">
        <v>🥪</v>
      </c>
      <c r="S167" t="str">
        <v>sandwich</v>
      </c>
    </row>
    <row r="168">
      <c r="A168">
        <v>153</v>
      </c>
      <c r="B168" t="str">
        <v>26F1</v>
      </c>
      <c r="C168" t="str">
        <v>⛱</v>
      </c>
      <c r="D168" t="str">
        <v>parapluie au sol</v>
      </c>
      <c r="F168">
        <v>477</v>
      </c>
      <c r="G168" t="str">
        <v>1F423</v>
      </c>
      <c r="H168" t="str">
        <v>🐣</v>
      </c>
      <c r="I168" t="str">
        <v>poussin à couver</v>
      </c>
      <c r="K168">
        <v>801</v>
      </c>
      <c r="L168" t="str">
        <v>1F58B</v>
      </c>
      <c r="M168" t="str">
        <v>🖋</v>
      </c>
      <c r="N168" t="str">
        <v>stylo</v>
      </c>
      <c r="P168">
        <v>1125</v>
      </c>
      <c r="Q168" t="str">
        <v>1F96B</v>
      </c>
      <c r="R168" t="str">
        <v>🥫</v>
      </c>
      <c r="S168" t="str">
        <v>conserve</v>
      </c>
    </row>
    <row r="169">
      <c r="A169">
        <v>154</v>
      </c>
      <c r="B169" t="str">
        <v>26F2</v>
      </c>
      <c r="C169" t="str">
        <v>⛲</v>
      </c>
      <c r="D169" t="str">
        <v>fontaine</v>
      </c>
      <c r="F169">
        <v>478</v>
      </c>
      <c r="G169" t="str">
        <v>1F424</v>
      </c>
      <c r="H169" t="str">
        <v>🐤</v>
      </c>
      <c r="I169" t="str">
        <v>bébé poussin</v>
      </c>
      <c r="K169">
        <v>802</v>
      </c>
      <c r="L169" t="str">
        <v>1F58C</v>
      </c>
      <c r="M169" t="str">
        <v>🖌</v>
      </c>
      <c r="N169" t="str">
        <v>pinceau</v>
      </c>
      <c r="P169">
        <v>1126</v>
      </c>
      <c r="Q169" t="str">
        <v>1F96C</v>
      </c>
      <c r="R169" t="str">
        <v>🥬</v>
      </c>
      <c r="S169" t="str">
        <v>vert feuillu</v>
      </c>
    </row>
    <row r="170">
      <c r="A170">
        <v>155</v>
      </c>
      <c r="B170" t="str">
        <v>26F3</v>
      </c>
      <c r="C170" t="str">
        <v>⛳</v>
      </c>
      <c r="D170" t="str">
        <v>drapeau dans le trou</v>
      </c>
      <c r="F170">
        <v>479</v>
      </c>
      <c r="G170" t="str">
        <v>1F425</v>
      </c>
      <c r="H170" t="str">
        <v>🐥</v>
      </c>
      <c r="I170" t="str">
        <v>poussin face à l’avant</v>
      </c>
      <c r="K170">
        <v>803</v>
      </c>
      <c r="L170" t="str">
        <v>1F58D</v>
      </c>
      <c r="M170" t="str">
        <v>🖍</v>
      </c>
      <c r="N170" t="str">
        <v>crayon</v>
      </c>
      <c r="P170">
        <v>1127</v>
      </c>
      <c r="Q170" t="str">
        <v>1F96D</v>
      </c>
      <c r="R170" t="str">
        <v>🥭</v>
      </c>
      <c r="S170" t="str">
        <v>mangue</v>
      </c>
    </row>
    <row r="171">
      <c r="A171">
        <v>156</v>
      </c>
      <c r="B171" t="str">
        <v>26F4</v>
      </c>
      <c r="C171" t="str">
        <v>⛴</v>
      </c>
      <c r="D171" t="str">
        <v>bac</v>
      </c>
      <c r="F171">
        <v>480</v>
      </c>
      <c r="G171" t="str">
        <v>1F426</v>
      </c>
      <c r="H171" t="str">
        <v>🐦</v>
      </c>
      <c r="I171" t="str">
        <v>oiseau</v>
      </c>
      <c r="K171">
        <v>804</v>
      </c>
      <c r="L171" t="str">
        <v>1F590</v>
      </c>
      <c r="M171" t="str">
        <v>🖐</v>
      </c>
      <c r="N171" t="str">
        <v>main avec les doigts écartés</v>
      </c>
      <c r="P171">
        <v>1128</v>
      </c>
      <c r="Q171" t="str">
        <v>1F96E</v>
      </c>
      <c r="R171" t="str">
        <v>🥮</v>
      </c>
      <c r="S171" t="str">
        <v>gâteau de lune</v>
      </c>
    </row>
    <row r="172">
      <c r="A172">
        <v>157</v>
      </c>
      <c r="B172" t="str">
        <v>26F5</v>
      </c>
      <c r="C172" t="str">
        <v>⛵</v>
      </c>
      <c r="D172" t="str">
        <v>voilier</v>
      </c>
      <c r="F172">
        <v>481</v>
      </c>
      <c r="G172" t="str">
        <v>1F427</v>
      </c>
      <c r="H172" t="str">
        <v>🐧</v>
      </c>
      <c r="I172" t="str">
        <v>pingouin</v>
      </c>
      <c r="K172">
        <v>805</v>
      </c>
      <c r="L172" t="str">
        <v>1F595</v>
      </c>
      <c r="M172" t="str">
        <v>🖕</v>
      </c>
      <c r="N172" t="str">
        <v>majeur</v>
      </c>
      <c r="P172">
        <v>1129</v>
      </c>
      <c r="Q172" t="str">
        <v>1F96F</v>
      </c>
      <c r="R172" t="str">
        <v>🥯</v>
      </c>
      <c r="S172" t="str">
        <v>bagel</v>
      </c>
    </row>
    <row r="173">
      <c r="A173">
        <v>158</v>
      </c>
      <c r="B173" t="str">
        <v>26F7</v>
      </c>
      <c r="C173" t="str">
        <v>⛷</v>
      </c>
      <c r="D173" t="str">
        <v>skieur</v>
      </c>
      <c r="F173">
        <v>482</v>
      </c>
      <c r="G173" t="str">
        <v>1F428</v>
      </c>
      <c r="H173" t="str">
        <v>🐨</v>
      </c>
      <c r="I173" t="str">
        <v>koala</v>
      </c>
      <c r="K173">
        <v>806</v>
      </c>
      <c r="L173" t="str">
        <v>1F596</v>
      </c>
      <c r="M173" t="str">
        <v>🖖</v>
      </c>
      <c r="N173" t="str">
        <v>santé vulcaine</v>
      </c>
      <c r="P173">
        <v>1130</v>
      </c>
      <c r="Q173" t="str">
        <v>1F970</v>
      </c>
      <c r="R173" t="str">
        <v>🥰</v>
      </c>
      <c r="S173" t="str">
        <v>visage souriant avec des cœurs</v>
      </c>
    </row>
    <row r="174">
      <c r="A174">
        <v>159</v>
      </c>
      <c r="B174" t="str">
        <v>26F8</v>
      </c>
      <c r="C174" t="str">
        <v>⛸</v>
      </c>
      <c r="D174" t="str">
        <v>patin à glace</v>
      </c>
      <c r="F174">
        <v>483</v>
      </c>
      <c r="G174" t="str">
        <v>1F429</v>
      </c>
      <c r="H174" t="str">
        <v>🐩</v>
      </c>
      <c r="I174" t="str">
        <v>caniche</v>
      </c>
      <c r="K174">
        <v>807</v>
      </c>
      <c r="L174" t="str">
        <v>1F5A4</v>
      </c>
      <c r="M174" t="str">
        <v>🖤</v>
      </c>
      <c r="N174" t="str">
        <v>cœur noir</v>
      </c>
      <c r="P174">
        <v>1131</v>
      </c>
      <c r="Q174" t="str">
        <v>1F971</v>
      </c>
      <c r="R174" t="str">
        <v>🥱</v>
      </c>
      <c r="S174" t="str">
        <v>visage bâillant</v>
      </c>
    </row>
    <row r="175">
      <c r="A175">
        <v>160</v>
      </c>
      <c r="B175" t="str">
        <v>26F9</v>
      </c>
      <c r="C175" t="str">
        <v>⛹</v>
      </c>
      <c r="D175" t="str">
        <v xml:space="preserve"> rebondissant balle</v>
      </c>
      <c r="F175">
        <v>484</v>
      </c>
      <c r="G175" t="str">
        <v>1F42A</v>
      </c>
      <c r="H175" t="str">
        <v>🐪</v>
      </c>
      <c r="I175" t="str">
        <v>chameau</v>
      </c>
      <c r="K175">
        <v>808</v>
      </c>
      <c r="L175" t="str">
        <v>1F5A5</v>
      </c>
      <c r="M175" t="str">
        <v>🖥</v>
      </c>
      <c r="N175" t="str">
        <v>ordinateur de bureau</v>
      </c>
      <c r="P175">
        <v>1132</v>
      </c>
      <c r="Q175" t="str">
        <v>1F972</v>
      </c>
      <c r="R175" t="str">
        <v>🥲</v>
      </c>
      <c r="S175" t="str">
        <v>visage souriant avec des larmes</v>
      </c>
    </row>
    <row r="176">
      <c r="A176">
        <v>161</v>
      </c>
      <c r="B176" t="str">
        <v>26FA</v>
      </c>
      <c r="C176" t="str">
        <v>⛺</v>
      </c>
      <c r="D176" t="str">
        <v>tente</v>
      </c>
      <c r="F176">
        <v>485</v>
      </c>
      <c r="G176" t="str">
        <v>1F42B</v>
      </c>
      <c r="H176" t="str">
        <v>🐫</v>
      </c>
      <c r="I176" t="str">
        <v>chameau à deux bosses</v>
      </c>
      <c r="K176">
        <v>809</v>
      </c>
      <c r="L176" t="str">
        <v>1F5A8</v>
      </c>
      <c r="M176" t="str">
        <v>🖨</v>
      </c>
      <c r="N176" t="str">
        <v>imprimante</v>
      </c>
      <c r="P176">
        <v>1133</v>
      </c>
      <c r="Q176" t="str">
        <v>1F973</v>
      </c>
      <c r="R176" t="str">
        <v>🥳</v>
      </c>
      <c r="S176" t="str">
        <v>visage de fête</v>
      </c>
    </row>
    <row r="177">
      <c r="A177">
        <v>162</v>
      </c>
      <c r="B177" t="str">
        <v>26FD</v>
      </c>
      <c r="C177" t="str">
        <v>⛽</v>
      </c>
      <c r="D177" t="str">
        <v>pompe à carburant</v>
      </c>
      <c r="F177">
        <v>486</v>
      </c>
      <c r="G177" t="str">
        <v>1F42C</v>
      </c>
      <c r="H177" t="str">
        <v>🐬</v>
      </c>
      <c r="I177" t="str">
        <v>dauphin</v>
      </c>
      <c r="K177">
        <v>810</v>
      </c>
      <c r="L177" t="str">
        <v>1F5B1</v>
      </c>
      <c r="M177" t="str">
        <v>🖱</v>
      </c>
      <c r="N177" t="str">
        <v>souris</v>
      </c>
      <c r="P177">
        <v>1134</v>
      </c>
      <c r="Q177" t="str">
        <v>1F974</v>
      </c>
      <c r="R177" t="str">
        <v>🥴</v>
      </c>
      <c r="S177" t="str">
        <v>visage woozy</v>
      </c>
    </row>
    <row r="178">
      <c r="A178">
        <v>163</v>
      </c>
      <c r="B178" t="str">
        <v>2B50</v>
      </c>
      <c r="C178" t="str">
        <v>⭐</v>
      </c>
      <c r="D178" t="str">
        <v>étoile</v>
      </c>
      <c r="F178">
        <v>487</v>
      </c>
      <c r="G178" t="str">
        <v>1F42D</v>
      </c>
      <c r="H178" t="str">
        <v>🐭</v>
      </c>
      <c r="I178" t="str">
        <v>visage de la souris</v>
      </c>
      <c r="K178">
        <v>811</v>
      </c>
      <c r="L178" t="str">
        <v>1F5B2</v>
      </c>
      <c r="M178" t="str">
        <v>🖲</v>
      </c>
      <c r="N178" t="str">
        <v>trackball</v>
      </c>
      <c r="P178">
        <v>1135</v>
      </c>
      <c r="Q178" t="str">
        <v>1F975</v>
      </c>
      <c r="R178" t="str">
        <v>🥵</v>
      </c>
      <c r="S178" t="str">
        <v>visage chaud</v>
      </c>
    </row>
    <row r="179">
      <c r="A179">
        <v>164</v>
      </c>
      <c r="B179" t="str">
        <v>2B55</v>
      </c>
      <c r="C179" t="str">
        <v>⭕</v>
      </c>
      <c r="D179" t="str">
        <v>cercle rouge creux</v>
      </c>
      <c r="F179">
        <v>488</v>
      </c>
      <c r="G179" t="str">
        <v>1F42E</v>
      </c>
      <c r="H179" t="str">
        <v>🐮</v>
      </c>
      <c r="I179" t="str">
        <v>visage de vache</v>
      </c>
      <c r="K179">
        <v>812</v>
      </c>
      <c r="L179" t="str">
        <v>1F5BC</v>
      </c>
      <c r="M179" t="str">
        <v>🖼</v>
      </c>
      <c r="N179" t="str">
        <v>image encadrée</v>
      </c>
      <c r="P179">
        <v>1136</v>
      </c>
      <c r="Q179" t="str">
        <v>1F976</v>
      </c>
      <c r="R179" t="str">
        <v>🥶</v>
      </c>
      <c r="S179" t="str">
        <v>visage froid</v>
      </c>
    </row>
    <row r="180">
      <c r="A180">
        <v>165</v>
      </c>
      <c r="B180">
        <v>30</v>
      </c>
      <c r="C180" t="str">
        <v>0</v>
      </c>
      <c r="D180" t="str">
        <v>keycap: 0</v>
      </c>
      <c r="F180">
        <v>489</v>
      </c>
      <c r="G180" t="str">
        <v>1F42F</v>
      </c>
      <c r="H180" t="str">
        <v>🐯</v>
      </c>
      <c r="I180" t="str">
        <v>visage de tigre</v>
      </c>
      <c r="K180">
        <v>813</v>
      </c>
      <c r="L180" t="str">
        <v>1F5C2</v>
      </c>
      <c r="M180" t="str">
        <v>🗂</v>
      </c>
      <c r="N180" t="str">
        <v>diviseurs d’index de carte</v>
      </c>
      <c r="P180">
        <v>1137</v>
      </c>
      <c r="Q180" t="str">
        <v>1F977</v>
      </c>
      <c r="R180" t="str">
        <v>🥷</v>
      </c>
      <c r="S180" t="str">
        <v>Ninja</v>
      </c>
    </row>
    <row r="181">
      <c r="A181">
        <v>166</v>
      </c>
      <c r="B181">
        <v>2139</v>
      </c>
      <c r="C181" t="str">
        <v>ℹ</v>
      </c>
      <c r="D181" t="str">
        <v>information</v>
      </c>
      <c r="F181">
        <v>490</v>
      </c>
      <c r="G181" t="str">
        <v>1F430</v>
      </c>
      <c r="H181" t="str">
        <v>🐰</v>
      </c>
      <c r="I181" t="str">
        <v>visage de lapin</v>
      </c>
      <c r="K181">
        <v>814</v>
      </c>
      <c r="L181" t="str">
        <v>1F5C3</v>
      </c>
      <c r="M181" t="str">
        <v>🗃</v>
      </c>
      <c r="N181" t="str">
        <v>boîte de fichier de carte</v>
      </c>
      <c r="P181">
        <v>1138</v>
      </c>
      <c r="Q181" t="str">
        <v>1F978</v>
      </c>
      <c r="R181" t="str">
        <v>🥸</v>
      </c>
      <c r="S181" t="str">
        <v>visage déguisé</v>
      </c>
    </row>
    <row r="182">
      <c r="A182">
        <v>167</v>
      </c>
      <c r="B182" t="str">
        <v>24C2</v>
      </c>
      <c r="C182" t="str">
        <v>Ⓜ</v>
      </c>
      <c r="D182" t="str">
        <v>encerclé M</v>
      </c>
      <c r="F182">
        <v>491</v>
      </c>
      <c r="G182" t="str">
        <v>1F431</v>
      </c>
      <c r="H182" t="str">
        <v>🐱</v>
      </c>
      <c r="I182" t="str">
        <v>cat faire</v>
      </c>
      <c r="K182">
        <v>815</v>
      </c>
      <c r="L182" t="str">
        <v>1F5C4</v>
      </c>
      <c r="M182" t="str">
        <v>🗄</v>
      </c>
      <c r="N182" t="str">
        <v>classeur</v>
      </c>
      <c r="P182">
        <v>1139</v>
      </c>
      <c r="Q182" t="str">
        <v>1F979</v>
      </c>
      <c r="R182" t="str">
        <v>🥹</v>
      </c>
    </row>
    <row r="183">
      <c r="A183">
        <v>168</v>
      </c>
      <c r="B183">
        <v>2122</v>
      </c>
      <c r="C183" t="str">
        <v>™</v>
      </c>
      <c r="D183" t="str">
        <v>marque</v>
      </c>
      <c r="F183">
        <v>492</v>
      </c>
      <c r="G183" t="str">
        <v>1F432</v>
      </c>
      <c r="H183" t="str">
        <v>🐲</v>
      </c>
      <c r="I183" t="str">
        <v>visage de dragon</v>
      </c>
      <c r="K183">
        <v>816</v>
      </c>
      <c r="L183" t="str">
        <v>1F5D1</v>
      </c>
      <c r="M183" t="str">
        <v>🗑</v>
      </c>
      <c r="N183" t="str">
        <v>Corbeille</v>
      </c>
      <c r="P183">
        <v>1140</v>
      </c>
      <c r="Q183" t="str">
        <v>1F97A</v>
      </c>
      <c r="R183" t="str">
        <v>🥺</v>
      </c>
      <c r="S183" t="str">
        <v>plaider la face</v>
      </c>
    </row>
    <row r="184">
      <c r="A184">
        <v>169</v>
      </c>
      <c r="B184" t="str">
        <v>1F004</v>
      </c>
      <c r="C184" t="str">
        <v>🀄</v>
      </c>
      <c r="D184" t="str">
        <v>mahjong dragon rouge</v>
      </c>
      <c r="F184">
        <v>493</v>
      </c>
      <c r="G184" t="str">
        <v>1F433</v>
      </c>
      <c r="H184" t="str">
        <v>🐳</v>
      </c>
      <c r="I184" t="str">
        <v>baleine jaillissante</v>
      </c>
      <c r="K184">
        <v>817</v>
      </c>
      <c r="L184" t="str">
        <v>1F5D2</v>
      </c>
      <c r="M184" t="str">
        <v>🗒</v>
      </c>
      <c r="N184" t="str">
        <v>bloc-notes en spirale</v>
      </c>
      <c r="P184">
        <v>1141</v>
      </c>
      <c r="Q184" t="str">
        <v>1F97B</v>
      </c>
      <c r="R184" t="str">
        <v>🥻</v>
      </c>
      <c r="S184" t="str">
        <v>sari</v>
      </c>
    </row>
    <row r="185">
      <c r="A185">
        <v>170</v>
      </c>
      <c r="B185" t="str">
        <v>1F0CF</v>
      </c>
      <c r="C185" t="str">
        <v>🃏</v>
      </c>
      <c r="D185" t="str">
        <v>joker</v>
      </c>
      <c r="F185">
        <v>494</v>
      </c>
      <c r="G185" t="str">
        <v>1F434</v>
      </c>
      <c r="H185" t="str">
        <v>🐴</v>
      </c>
      <c r="I185" t="str">
        <v>visage de cheval</v>
      </c>
      <c r="K185">
        <v>818</v>
      </c>
      <c r="L185" t="str">
        <v>1F5D3</v>
      </c>
      <c r="M185" t="str">
        <v>🗓</v>
      </c>
      <c r="N185" t="str">
        <v>calendrier en spirale</v>
      </c>
      <c r="P185">
        <v>1142</v>
      </c>
      <c r="Q185" t="str">
        <v>1F97C</v>
      </c>
      <c r="R185" t="str">
        <v>🥼</v>
      </c>
      <c r="S185" t="str">
        <v>Blouse</v>
      </c>
    </row>
    <row r="186">
      <c r="A186">
        <v>171</v>
      </c>
      <c r="B186" t="str">
        <v>1F170</v>
      </c>
      <c r="C186" t="str">
        <v>🅰</v>
      </c>
      <c r="D186" t="str">
        <v>Un bouton (groupe sanguin)</v>
      </c>
      <c r="F186">
        <v>495</v>
      </c>
      <c r="G186" t="str">
        <v>1F435</v>
      </c>
      <c r="H186" t="str">
        <v>🐵</v>
      </c>
      <c r="I186" t="str">
        <v>visage de singe</v>
      </c>
      <c r="K186">
        <v>819</v>
      </c>
      <c r="L186" t="str">
        <v>1F5DC</v>
      </c>
      <c r="M186" t="str">
        <v>🗜</v>
      </c>
      <c r="N186" t="str">
        <v>attache</v>
      </c>
      <c r="P186">
        <v>1143</v>
      </c>
      <c r="Q186" t="str">
        <v>1F97D</v>
      </c>
      <c r="R186" t="str">
        <v>🥽</v>
      </c>
      <c r="S186" t="str">
        <v>lunettes de protection</v>
      </c>
    </row>
    <row r="187">
      <c r="A187">
        <v>172</v>
      </c>
      <c r="B187" t="str">
        <v>1F171</v>
      </c>
      <c r="C187" t="str">
        <v>🅱</v>
      </c>
      <c r="D187" t="str">
        <v>Bouton B (groupe sanguin)</v>
      </c>
      <c r="F187">
        <v>496</v>
      </c>
      <c r="G187" t="str">
        <v>1F436</v>
      </c>
      <c r="H187" t="str">
        <v>🐶</v>
      </c>
      <c r="I187" t="str">
        <v>visage de chien</v>
      </c>
      <c r="K187">
        <v>820</v>
      </c>
      <c r="L187" t="str">
        <v>1F5DD</v>
      </c>
      <c r="M187" t="str">
        <v>🗝</v>
      </c>
      <c r="N187" t="str">
        <v>ancienne clé</v>
      </c>
      <c r="P187">
        <v>1144</v>
      </c>
      <c r="Q187" t="str">
        <v>1F97E</v>
      </c>
      <c r="R187" t="str">
        <v>🥾</v>
      </c>
      <c r="S187" t="str">
        <v>chaussure de randonnée</v>
      </c>
    </row>
    <row r="188">
      <c r="A188">
        <v>173</v>
      </c>
      <c r="B188" t="str">
        <v>1F17E</v>
      </c>
      <c r="C188" t="str">
        <v>🅾</v>
      </c>
      <c r="D188" t="str">
        <v>Bouton O (groupe sanguin)</v>
      </c>
      <c r="F188">
        <v>497</v>
      </c>
      <c r="G188" t="str">
        <v>1F437</v>
      </c>
      <c r="H188" t="str">
        <v>🐷</v>
      </c>
      <c r="I188" t="str">
        <v>visage de porc</v>
      </c>
      <c r="K188">
        <v>821</v>
      </c>
      <c r="L188" t="str">
        <v>1F5DE</v>
      </c>
      <c r="M188" t="str">
        <v>🗞</v>
      </c>
      <c r="N188" t="str">
        <v>journal enroulé</v>
      </c>
      <c r="P188">
        <v>1145</v>
      </c>
      <c r="Q188" t="str">
        <v>1F97F</v>
      </c>
      <c r="R188" t="str">
        <v>🥿</v>
      </c>
      <c r="S188" t="str">
        <v>chaussure plate</v>
      </c>
    </row>
    <row r="189">
      <c r="A189">
        <v>174</v>
      </c>
      <c r="B189" t="str">
        <v>1F17F</v>
      </c>
      <c r="C189" t="str">
        <v>🅿</v>
      </c>
      <c r="D189" t="str">
        <v>Bouton P</v>
      </c>
      <c r="F189">
        <v>498</v>
      </c>
      <c r="G189" t="str">
        <v>1F438</v>
      </c>
      <c r="H189" t="str">
        <v>🐸</v>
      </c>
      <c r="I189" t="str">
        <v>grenouille</v>
      </c>
      <c r="K189">
        <v>822</v>
      </c>
      <c r="L189" t="str">
        <v>1F5E1</v>
      </c>
      <c r="M189" t="str">
        <v>🗡</v>
      </c>
      <c r="N189" t="str">
        <v>dague</v>
      </c>
      <c r="P189">
        <v>1146</v>
      </c>
      <c r="Q189" t="str">
        <v>1F980</v>
      </c>
      <c r="R189" t="str">
        <v>🦀</v>
      </c>
      <c r="S189" t="str">
        <v>crabe</v>
      </c>
    </row>
    <row r="190">
      <c r="A190">
        <v>175</v>
      </c>
      <c r="B190" t="str">
        <v>1F18E</v>
      </c>
      <c r="C190" t="str">
        <v>🆎</v>
      </c>
      <c r="D190" t="str">
        <v>Bouton AB (groupe sanguin)</v>
      </c>
      <c r="F190">
        <v>499</v>
      </c>
      <c r="G190" t="str">
        <v>1F439</v>
      </c>
      <c r="H190" t="str">
        <v>🐹</v>
      </c>
      <c r="I190" t="str">
        <v>hamster</v>
      </c>
      <c r="K190">
        <v>823</v>
      </c>
      <c r="L190" t="str">
        <v>1F5E3</v>
      </c>
      <c r="M190" t="str">
        <v>🗣</v>
      </c>
      <c r="N190" t="str">
        <v>tête parlante</v>
      </c>
      <c r="P190">
        <v>1147</v>
      </c>
      <c r="Q190" t="str">
        <v>1F981</v>
      </c>
      <c r="R190" t="str">
        <v>🦁</v>
      </c>
      <c r="S190" t="str">
        <v>lion</v>
      </c>
    </row>
    <row r="191">
      <c r="A191">
        <v>176</v>
      </c>
      <c r="B191" t="str">
        <v>1F191</v>
      </c>
      <c r="C191" t="str">
        <v>🆑</v>
      </c>
      <c r="D191" t="str">
        <v>Bouton CL</v>
      </c>
      <c r="F191">
        <v>500</v>
      </c>
      <c r="G191" t="str">
        <v>1F43A</v>
      </c>
      <c r="H191" t="str">
        <v>🐺</v>
      </c>
      <c r="I191" t="str">
        <v>loup</v>
      </c>
      <c r="K191">
        <v>824</v>
      </c>
      <c r="L191" t="str">
        <v>1F5E8</v>
      </c>
      <c r="M191" t="str">
        <v>🗨</v>
      </c>
      <c r="N191" t="str">
        <v>bulle de parole gauche</v>
      </c>
      <c r="P191">
        <v>1148</v>
      </c>
      <c r="Q191" t="str">
        <v>1F982</v>
      </c>
      <c r="R191" t="str">
        <v>🦂</v>
      </c>
      <c r="S191" t="str">
        <v>scorpion</v>
      </c>
    </row>
    <row r="192">
      <c r="A192">
        <v>177</v>
      </c>
      <c r="B192" t="str">
        <v>1F192</v>
      </c>
      <c r="C192" t="str">
        <v>🆒</v>
      </c>
      <c r="D192" t="str">
        <v>Bouton COOL</v>
      </c>
      <c r="F192">
        <v>501</v>
      </c>
      <c r="G192" t="str">
        <v>1F43B</v>
      </c>
      <c r="H192" t="str">
        <v>🐻</v>
      </c>
      <c r="I192" t="str">
        <v>ours</v>
      </c>
      <c r="K192">
        <v>825</v>
      </c>
      <c r="L192" t="str">
        <v>1F5EF</v>
      </c>
      <c r="M192" t="str">
        <v>🗯</v>
      </c>
      <c r="N192" t="str">
        <v>bulle de colère droite</v>
      </c>
      <c r="P192">
        <v>1149</v>
      </c>
      <c r="Q192" t="str">
        <v>1F983</v>
      </c>
      <c r="R192" t="str">
        <v>🦃</v>
      </c>
      <c r="S192" t="str">
        <v>Turquie</v>
      </c>
    </row>
    <row r="193">
      <c r="A193">
        <v>178</v>
      </c>
      <c r="B193" t="str">
        <v>1F193</v>
      </c>
      <c r="C193" t="str">
        <v>🆓</v>
      </c>
      <c r="D193" t="str">
        <v>Bouton GRATUIT</v>
      </c>
      <c r="F193">
        <v>502</v>
      </c>
      <c r="G193" t="str">
        <v>1F43C</v>
      </c>
      <c r="H193" t="str">
        <v>🐼</v>
      </c>
      <c r="I193" t="str">
        <v>panda</v>
      </c>
      <c r="K193">
        <v>826</v>
      </c>
      <c r="L193" t="str">
        <v>1F5F3</v>
      </c>
      <c r="M193" t="str">
        <v>🗳</v>
      </c>
      <c r="N193" t="str">
        <v>urne avec bulletin de vote</v>
      </c>
      <c r="P193">
        <v>1150</v>
      </c>
      <c r="Q193" t="str">
        <v>1F984</v>
      </c>
      <c r="R193" t="str">
        <v>🦄</v>
      </c>
      <c r="S193" t="str">
        <v>licorne</v>
      </c>
    </row>
    <row r="194">
      <c r="A194">
        <v>179</v>
      </c>
      <c r="B194" t="str">
        <v>1F194</v>
      </c>
      <c r="C194" t="str">
        <v>🆔</v>
      </c>
      <c r="D194" t="str">
        <v>Bouton ID</v>
      </c>
      <c r="F194">
        <v>503</v>
      </c>
      <c r="G194" t="str">
        <v>1F43D</v>
      </c>
      <c r="H194" t="str">
        <v>🐽</v>
      </c>
      <c r="I194" t="str">
        <v>nez de porc</v>
      </c>
      <c r="K194">
        <v>827</v>
      </c>
      <c r="L194" t="str">
        <v>1F5FA</v>
      </c>
      <c r="M194" t="str">
        <v>🗺</v>
      </c>
      <c r="N194" t="str">
        <v>carte du monde</v>
      </c>
      <c r="P194">
        <v>1151</v>
      </c>
      <c r="Q194" t="str">
        <v>1F985</v>
      </c>
      <c r="R194" t="str">
        <v>🦅</v>
      </c>
      <c r="S194" t="str">
        <v>aigle</v>
      </c>
    </row>
    <row r="195">
      <c r="A195">
        <v>180</v>
      </c>
      <c r="B195" t="str">
        <v>1F195</v>
      </c>
      <c r="C195" t="str">
        <v>🆕</v>
      </c>
      <c r="D195" t="str">
        <v>Bouton NOUVEAU</v>
      </c>
      <c r="F195">
        <v>504</v>
      </c>
      <c r="G195" t="str">
        <v>1F43E</v>
      </c>
      <c r="H195" t="str">
        <v>🐾</v>
      </c>
      <c r="I195" t="str">
        <v>empreintes de pattes</v>
      </c>
      <c r="K195">
        <v>828</v>
      </c>
      <c r="L195" t="str">
        <v>1F5FB</v>
      </c>
      <c r="M195" t="str">
        <v>🗻</v>
      </c>
      <c r="N195" t="str">
        <v>Mont Fuji</v>
      </c>
      <c r="P195">
        <v>1152</v>
      </c>
      <c r="Q195" t="str">
        <v>1F986</v>
      </c>
      <c r="R195" t="str">
        <v>🦆</v>
      </c>
      <c r="S195" t="str">
        <v>canard</v>
      </c>
    </row>
    <row r="196">
      <c r="A196">
        <v>181</v>
      </c>
      <c r="B196" t="str">
        <v>1F196</v>
      </c>
      <c r="C196" t="str">
        <v>🆖</v>
      </c>
      <c r="D196" t="str">
        <v>Bouton NG</v>
      </c>
      <c r="F196">
        <v>505</v>
      </c>
      <c r="G196" t="str">
        <v>1F43F</v>
      </c>
      <c r="H196" t="str">
        <v>🐿</v>
      </c>
      <c r="I196" t="str">
        <v>tamia</v>
      </c>
      <c r="K196">
        <v>829</v>
      </c>
      <c r="L196" t="str">
        <v>1F5FC</v>
      </c>
      <c r="M196" t="str">
        <v>🗼</v>
      </c>
      <c r="N196" t="str">
        <v>Tour de Tokyo</v>
      </c>
      <c r="P196">
        <v>1153</v>
      </c>
      <c r="Q196" t="str">
        <v>1F987</v>
      </c>
      <c r="R196" t="str">
        <v>🦇</v>
      </c>
      <c r="S196" t="str">
        <v>bat</v>
      </c>
    </row>
    <row r="197">
      <c r="A197">
        <v>182</v>
      </c>
      <c r="B197" t="str">
        <v>1F197</v>
      </c>
      <c r="C197" t="str">
        <v>🆗</v>
      </c>
      <c r="D197" t="str">
        <v>Bouton OK</v>
      </c>
      <c r="F197">
        <v>506</v>
      </c>
      <c r="G197" t="str">
        <v>1F440</v>
      </c>
      <c r="H197" t="str">
        <v>👀</v>
      </c>
      <c r="I197" t="str">
        <v>yeux</v>
      </c>
      <c r="K197">
        <v>830</v>
      </c>
      <c r="L197" t="str">
        <v>1F5FD</v>
      </c>
      <c r="M197" t="str">
        <v>🗽</v>
      </c>
      <c r="N197" t="str">
        <v>Statue de la Liberté</v>
      </c>
      <c r="P197">
        <v>1154</v>
      </c>
      <c r="Q197" t="str">
        <v>1F988</v>
      </c>
      <c r="R197" t="str">
        <v>🦈</v>
      </c>
      <c r="S197" t="str">
        <v>requin</v>
      </c>
    </row>
    <row r="198">
      <c r="A198">
        <v>183</v>
      </c>
      <c r="B198" t="str">
        <v>1F198</v>
      </c>
      <c r="C198" t="str">
        <v>🆘</v>
      </c>
      <c r="D198" t="str">
        <v>Bouton SOS</v>
      </c>
      <c r="F198">
        <v>507</v>
      </c>
      <c r="G198" t="str">
        <v>1F441</v>
      </c>
      <c r="H198" t="str">
        <v>👁</v>
      </c>
      <c r="I198" t="str">
        <v>oeil</v>
      </c>
      <c r="K198">
        <v>831</v>
      </c>
      <c r="L198" t="str">
        <v>1F5FE</v>
      </c>
      <c r="M198" t="str">
        <v>🗾</v>
      </c>
      <c r="N198" t="str">
        <v>carte du Japon</v>
      </c>
      <c r="P198">
        <v>1155</v>
      </c>
      <c r="Q198" t="str">
        <v>1F989</v>
      </c>
      <c r="R198" t="str">
        <v>🦉</v>
      </c>
      <c r="S198" t="str">
        <v>hibou</v>
      </c>
    </row>
    <row r="199">
      <c r="A199">
        <v>184</v>
      </c>
      <c r="B199" t="str">
        <v>1F199</v>
      </c>
      <c r="C199" t="str">
        <v>🆙</v>
      </c>
      <c r="D199" t="str">
        <v>EN HAUT! bouton</v>
      </c>
      <c r="F199">
        <v>508</v>
      </c>
      <c r="G199" t="str">
        <v>1F442</v>
      </c>
      <c r="H199" t="str">
        <v>👂</v>
      </c>
      <c r="I199" t="str">
        <v>oreille</v>
      </c>
      <c r="K199">
        <v>832</v>
      </c>
      <c r="L199" t="str">
        <v>1F5FF</v>
      </c>
      <c r="M199" t="str">
        <v>🗿</v>
      </c>
      <c r="N199" t="str">
        <v>moai</v>
      </c>
      <c r="P199">
        <v>1156</v>
      </c>
      <c r="Q199" t="str">
        <v>1F98A</v>
      </c>
      <c r="R199" t="str">
        <v>🦊</v>
      </c>
      <c r="S199" t="str">
        <v>Renard</v>
      </c>
    </row>
    <row r="200">
      <c r="A200">
        <v>185</v>
      </c>
      <c r="B200" t="str">
        <v>1F19A</v>
      </c>
      <c r="C200" t="str">
        <v>🆚</v>
      </c>
      <c r="D200" t="str">
        <v>Bouton VS</v>
      </c>
      <c r="F200">
        <v>509</v>
      </c>
      <c r="G200" t="str">
        <v>1F443</v>
      </c>
      <c r="H200" t="str">
        <v>👃</v>
      </c>
      <c r="I200" t="str">
        <v>nez</v>
      </c>
      <c r="K200">
        <v>833</v>
      </c>
      <c r="L200" t="str">
        <v>1F600</v>
      </c>
      <c r="M200" t="str">
        <v>😀</v>
      </c>
      <c r="N200" t="str">
        <v>??</v>
      </c>
      <c r="P200">
        <v>1157</v>
      </c>
      <c r="Q200" t="str">
        <v>1F98B</v>
      </c>
      <c r="R200" t="str">
        <v>🦋</v>
      </c>
      <c r="S200" t="str">
        <v>papillon</v>
      </c>
    </row>
    <row r="201">
      <c r="A201">
        <v>186</v>
      </c>
      <c r="B201" t="str">
        <v>1F201</v>
      </c>
      <c r="C201" t="str">
        <v>🈁</v>
      </c>
      <c r="D201" t="str">
        <v>Bouton japonais « ici »</v>
      </c>
      <c r="F201">
        <v>510</v>
      </c>
      <c r="G201" t="str">
        <v>1F444</v>
      </c>
      <c r="H201" t="str">
        <v>👄</v>
      </c>
      <c r="I201" t="str">
        <v>bouche</v>
      </c>
      <c r="K201">
        <v>834</v>
      </c>
      <c r="L201" t="str">
        <v>1F600</v>
      </c>
      <c r="M201" t="str">
        <v>😀</v>
      </c>
      <c r="N201" t="str">
        <v>Visage souriant</v>
      </c>
      <c r="P201">
        <v>1158</v>
      </c>
      <c r="Q201" t="str">
        <v>1F98C</v>
      </c>
      <c r="R201" t="str">
        <v>🦌</v>
      </c>
      <c r="S201" t="str">
        <v>cerf</v>
      </c>
    </row>
    <row r="202">
      <c r="A202">
        <v>187</v>
      </c>
      <c r="B202" t="str">
        <v>1F202</v>
      </c>
      <c r="C202" t="str">
        <v>🈂</v>
      </c>
      <c r="D202" t="str">
        <v>Bouton japonais « frais de service »</v>
      </c>
      <c r="F202">
        <v>511</v>
      </c>
      <c r="G202" t="str">
        <v>1F445</v>
      </c>
      <c r="H202" t="str">
        <v>👅</v>
      </c>
      <c r="I202" t="str">
        <v>langue</v>
      </c>
      <c r="K202">
        <v>835</v>
      </c>
      <c r="L202" t="str">
        <v>1F601</v>
      </c>
      <c r="M202" t="str">
        <v>😁</v>
      </c>
      <c r="N202" t="str">
        <v>visage rayonnant avec des yeux souriants</v>
      </c>
      <c r="P202">
        <v>1159</v>
      </c>
      <c r="Q202" t="str">
        <v>1F98D</v>
      </c>
      <c r="R202" t="str">
        <v>🦍</v>
      </c>
      <c r="S202" t="str">
        <v>gorille</v>
      </c>
    </row>
    <row r="203">
      <c r="A203">
        <v>188</v>
      </c>
      <c r="B203" t="str">
        <v>1F21A</v>
      </c>
      <c r="C203" t="str">
        <v>🈚</v>
      </c>
      <c r="D203" t="str">
        <v>Bouton japonais « gratuit »</v>
      </c>
      <c r="F203">
        <v>512</v>
      </c>
      <c r="G203" t="str">
        <v>1F446</v>
      </c>
      <c r="H203" t="str">
        <v>👆</v>
      </c>
      <c r="I203" t="str">
        <v>index de revers pointant vers le haut</v>
      </c>
      <c r="K203">
        <v>836</v>
      </c>
      <c r="L203" t="str">
        <v>1F602</v>
      </c>
      <c r="M203" t="str">
        <v>😂</v>
      </c>
      <c r="N203" t="str">
        <v>visage avec des larmes de joie</v>
      </c>
      <c r="P203">
        <v>1160</v>
      </c>
      <c r="Q203" t="str">
        <v>1F98E</v>
      </c>
      <c r="R203" t="str">
        <v>🦎</v>
      </c>
      <c r="S203" t="str">
        <v>lézard</v>
      </c>
    </row>
    <row r="204">
      <c r="A204">
        <v>189</v>
      </c>
      <c r="B204" t="str">
        <v>1F22F</v>
      </c>
      <c r="C204" t="str">
        <v>🈯</v>
      </c>
      <c r="D204" t="str">
        <v>Bouton japonais « réservé »</v>
      </c>
      <c r="F204">
        <v>513</v>
      </c>
      <c r="G204" t="str">
        <v>1F447</v>
      </c>
      <c r="H204" t="str">
        <v>👇</v>
      </c>
      <c r="I204" t="str">
        <v>index de revers pointant vers le bas</v>
      </c>
      <c r="K204">
        <v>837</v>
      </c>
      <c r="L204" t="str">
        <v>1F603</v>
      </c>
      <c r="M204" t="str">
        <v>😃</v>
      </c>
      <c r="P204">
        <v>1161</v>
      </c>
      <c r="Q204" t="str">
        <v>1F98F</v>
      </c>
      <c r="R204" t="str">
        <v>🦏</v>
      </c>
      <c r="S204" t="str">
        <v>rhinocéros</v>
      </c>
    </row>
    <row r="205">
      <c r="A205">
        <v>190</v>
      </c>
      <c r="B205" t="str">
        <v>1F232</v>
      </c>
      <c r="C205" t="str">
        <v>🈲</v>
      </c>
      <c r="D205" t="str">
        <v>Bouton japonais « interdit »</v>
      </c>
      <c r="F205">
        <v>514</v>
      </c>
      <c r="G205" t="str">
        <v>1F448</v>
      </c>
      <c r="H205" t="str">
        <v>👈</v>
      </c>
      <c r="I205" t="str">
        <v>index de revers pointant vers la gauche</v>
      </c>
      <c r="K205">
        <v>838</v>
      </c>
      <c r="L205" t="str">
        <v>1F603</v>
      </c>
      <c r="M205" t="str">
        <v>😃</v>
      </c>
      <c r="N205" t="str">
        <v>Visage souriant avec de grands yeux</v>
      </c>
      <c r="P205">
        <v>1162</v>
      </c>
      <c r="Q205" t="str">
        <v>1F990</v>
      </c>
      <c r="R205" t="str">
        <v>🦐</v>
      </c>
      <c r="S205" t="str">
        <v>crevette</v>
      </c>
    </row>
    <row r="206">
      <c r="A206">
        <v>191</v>
      </c>
      <c r="B206" t="str">
        <v>1F233</v>
      </c>
      <c r="C206" t="str">
        <v>🈳</v>
      </c>
      <c r="D206" t="str">
        <v>Bouton japonais « vacance »</v>
      </c>
      <c r="F206">
        <v>515</v>
      </c>
      <c r="G206" t="str">
        <v>1F449</v>
      </c>
      <c r="H206" t="str">
        <v>👉</v>
      </c>
      <c r="I206" t="str">
        <v>index de revers pointant vers la droite</v>
      </c>
      <c r="K206">
        <v>839</v>
      </c>
      <c r="L206" t="str">
        <v>1F604</v>
      </c>
      <c r="M206" t="str">
        <v>😄</v>
      </c>
      <c r="N206" t="str">
        <v>Visage souriant avec des yeux souriants</v>
      </c>
      <c r="P206">
        <v>1163</v>
      </c>
      <c r="Q206" t="str">
        <v>1F991</v>
      </c>
      <c r="R206" t="str">
        <v>🦑</v>
      </c>
      <c r="S206" t="str">
        <v>calmar</v>
      </c>
    </row>
    <row r="207">
      <c r="A207">
        <v>192</v>
      </c>
      <c r="B207" t="str">
        <v>1F234</v>
      </c>
      <c r="C207" t="str">
        <v>🈴</v>
      </c>
      <c r="D207" t="str">
        <v>Bouton japonais « passing grade »</v>
      </c>
      <c r="F207">
        <v>516</v>
      </c>
      <c r="G207" t="str">
        <v>1F44A</v>
      </c>
      <c r="H207" t="str">
        <v>👊</v>
      </c>
      <c r="I207" t="str">
        <v>poing venant en avant</v>
      </c>
      <c r="K207">
        <v>840</v>
      </c>
      <c r="L207" t="str">
        <v>1F605</v>
      </c>
      <c r="M207" t="str">
        <v>😅</v>
      </c>
      <c r="N207" t="str">
        <v>Visage souriant avec de la sueur</v>
      </c>
      <c r="P207">
        <v>1164</v>
      </c>
      <c r="Q207" t="str">
        <v>1F992</v>
      </c>
      <c r="R207" t="str">
        <v>🦒</v>
      </c>
      <c r="S207" t="str">
        <v>girafe</v>
      </c>
    </row>
    <row r="208">
      <c r="A208">
        <v>193</v>
      </c>
      <c r="B208" t="str">
        <v>1F235</v>
      </c>
      <c r="C208" t="str">
        <v>🈵</v>
      </c>
      <c r="D208" t="str">
        <v>Bouton japonais « no vacancy »</v>
      </c>
      <c r="F208">
        <v>517</v>
      </c>
      <c r="G208" t="str">
        <v>1F44B</v>
      </c>
      <c r="H208" t="str">
        <v>👋</v>
      </c>
      <c r="I208" t="str">
        <v>agitant la main</v>
      </c>
      <c r="K208">
        <v>841</v>
      </c>
      <c r="L208" t="str">
        <v>1F606</v>
      </c>
      <c r="M208" t="str">
        <v>😆</v>
      </c>
      <c r="N208" t="str">
        <v>Sourire en plissant les ébissements</v>
      </c>
      <c r="P208">
        <v>1165</v>
      </c>
      <c r="Q208" t="str">
        <v>1F993</v>
      </c>
      <c r="R208" t="str">
        <v>🦓</v>
      </c>
      <c r="S208" t="str">
        <v>zèbre</v>
      </c>
    </row>
    <row r="209">
      <c r="A209">
        <v>194</v>
      </c>
      <c r="B209" t="str">
        <v>1F236</v>
      </c>
      <c r="C209" t="str">
        <v>🈶</v>
      </c>
      <c r="D209" t="str">
        <v>Bouton japonais « non gratuit »</v>
      </c>
      <c r="F209">
        <v>518</v>
      </c>
      <c r="G209" t="str">
        <v>1F44C</v>
      </c>
      <c r="H209" t="str">
        <v>👌</v>
      </c>
      <c r="I209" t="str">
        <v>OK main</v>
      </c>
      <c r="K209">
        <v>842</v>
      </c>
      <c r="L209" t="str">
        <v>1F607</v>
      </c>
      <c r="M209" t="str">
        <v>😇</v>
      </c>
      <c r="N209" t="str">
        <v>visage souriant avec halo</v>
      </c>
      <c r="P209">
        <v>1166</v>
      </c>
      <c r="Q209" t="str">
        <v>1F994</v>
      </c>
      <c r="R209" t="str">
        <v>🦔</v>
      </c>
      <c r="S209" t="str">
        <v>hérisson</v>
      </c>
    </row>
    <row r="210">
      <c r="A210">
        <v>195</v>
      </c>
      <c r="B210" t="str">
        <v>1F237</v>
      </c>
      <c r="C210" t="str">
        <v>🈷</v>
      </c>
      <c r="D210" t="str">
        <v>Bouton japonais « montant mensuel »</v>
      </c>
      <c r="F210">
        <v>519</v>
      </c>
      <c r="G210" t="str">
        <v>1F44D</v>
      </c>
      <c r="H210" t="str">
        <v>👍</v>
      </c>
      <c r="I210" t="str">
        <v>Feu vert</v>
      </c>
      <c r="K210">
        <v>843</v>
      </c>
      <c r="L210" t="str">
        <v>1F608</v>
      </c>
      <c r="M210" t="str">
        <v>😈</v>
      </c>
      <c r="N210" t="str">
        <v>visage souriant avec des cornes</v>
      </c>
      <c r="P210">
        <v>1167</v>
      </c>
      <c r="Q210" t="str">
        <v>1F995</v>
      </c>
      <c r="R210" t="str">
        <v>🦕</v>
      </c>
      <c r="S210" t="str">
        <v>sauropode</v>
      </c>
    </row>
    <row r="211">
      <c r="A211">
        <v>196</v>
      </c>
      <c r="B211" t="str">
        <v>1F238</v>
      </c>
      <c r="C211" t="str">
        <v>🈸</v>
      </c>
      <c r="D211" t="str">
        <v>Bouton « application » japonais</v>
      </c>
      <c r="F211">
        <v>520</v>
      </c>
      <c r="G211" t="str">
        <v>1F44E</v>
      </c>
      <c r="H211" t="str">
        <v>👎</v>
      </c>
      <c r="I211" t="str">
        <v>pouce vers le bas</v>
      </c>
      <c r="K211">
        <v>844</v>
      </c>
      <c r="L211" t="str">
        <v>1F609</v>
      </c>
      <c r="M211" t="str">
        <v>😉</v>
      </c>
      <c r="N211" t="str">
        <v>clin d’œil au visage</v>
      </c>
      <c r="P211">
        <v>1168</v>
      </c>
      <c r="Q211" t="str">
        <v>1F996</v>
      </c>
      <c r="R211" t="str">
        <v>🦖</v>
      </c>
      <c r="S211" t="str">
        <v>T-Rex</v>
      </c>
    </row>
    <row r="212">
      <c r="A212">
        <v>197</v>
      </c>
      <c r="B212" t="str">
        <v>1F239</v>
      </c>
      <c r="C212" t="str">
        <v>🈹</v>
      </c>
      <c r="D212" t="str">
        <v>Bouton japonais « discount »</v>
      </c>
      <c r="F212">
        <v>521</v>
      </c>
      <c r="G212" t="str">
        <v>1F44F</v>
      </c>
      <c r="H212" t="str">
        <v>👏</v>
      </c>
      <c r="I212" t="str">
        <v>tapant des mains</v>
      </c>
      <c r="K212">
        <v>845</v>
      </c>
      <c r="L212" t="str">
        <v>1F60A</v>
      </c>
      <c r="M212" t="str">
        <v>😊</v>
      </c>
      <c r="N212" t="str">
        <v>visage souriant avec des yeux souriants</v>
      </c>
      <c r="P212">
        <v>1169</v>
      </c>
      <c r="Q212" t="str">
        <v>1F997</v>
      </c>
      <c r="R212" t="str">
        <v>🦗</v>
      </c>
      <c r="S212" t="str">
        <v>grillon</v>
      </c>
    </row>
    <row r="213">
      <c r="A213">
        <v>198</v>
      </c>
      <c r="B213" t="str">
        <v>1F23A</v>
      </c>
      <c r="C213" t="str">
        <v>🈺</v>
      </c>
      <c r="D213" t="str">
        <v>Bouton japonais « open for business »</v>
      </c>
      <c r="F213">
        <v>522</v>
      </c>
      <c r="G213" t="str">
        <v>1F450</v>
      </c>
      <c r="H213" t="str">
        <v>👐</v>
      </c>
      <c r="I213" t="str">
        <v>ouvrir les mains</v>
      </c>
      <c r="K213">
        <v>846</v>
      </c>
      <c r="L213" t="str">
        <v>1F60B</v>
      </c>
      <c r="M213" t="str">
        <v>😋</v>
      </c>
      <c r="N213" t="str">
        <v>visage savourant de la nourriture</v>
      </c>
      <c r="P213">
        <v>1170</v>
      </c>
      <c r="Q213" t="str">
        <v>1F998</v>
      </c>
      <c r="R213" t="str">
        <v>🦘</v>
      </c>
      <c r="S213" t="str">
        <v>kangourou</v>
      </c>
    </row>
    <row r="214">
      <c r="A214">
        <v>199</v>
      </c>
      <c r="B214" t="str">
        <v>1F250</v>
      </c>
      <c r="C214" t="str">
        <v>🉐</v>
      </c>
      <c r="D214" t="str">
        <v>Bouton japonais « bargain »</v>
      </c>
      <c r="F214">
        <v>523</v>
      </c>
      <c r="G214" t="str">
        <v>1F451</v>
      </c>
      <c r="H214" t="str">
        <v>👑</v>
      </c>
      <c r="I214" t="str">
        <v>couronne</v>
      </c>
      <c r="K214">
        <v>847</v>
      </c>
      <c r="L214" t="str">
        <v>1F60C</v>
      </c>
      <c r="M214" t="str">
        <v>😌</v>
      </c>
      <c r="N214" t="str">
        <v>visage soulagé</v>
      </c>
      <c r="P214">
        <v>1171</v>
      </c>
      <c r="Q214" t="str">
        <v>1F999</v>
      </c>
      <c r="R214" t="str">
        <v>🦙</v>
      </c>
      <c r="S214" t="str">
        <v>flamme</v>
      </c>
    </row>
    <row r="215">
      <c r="A215">
        <v>200</v>
      </c>
      <c r="B215" t="str">
        <v>1F251</v>
      </c>
      <c r="C215" t="str">
        <v>🉑</v>
      </c>
      <c r="D215" t="str">
        <v>Bouton japonais « acceptable »</v>
      </c>
      <c r="F215">
        <v>524</v>
      </c>
      <c r="G215" t="str">
        <v>1F452</v>
      </c>
      <c r="H215" t="str">
        <v>👒</v>
      </c>
      <c r="I215" t="str">
        <v>chapeau de femme</v>
      </c>
      <c r="K215">
        <v>848</v>
      </c>
      <c r="L215" t="str">
        <v>1F60D</v>
      </c>
      <c r="M215" t="str">
        <v>😍</v>
      </c>
      <c r="N215" t="str">
        <v>visage souriant avec des yeux de cœur</v>
      </c>
      <c r="P215">
        <v>1172</v>
      </c>
      <c r="Q215" t="str">
        <v>1F99A</v>
      </c>
      <c r="R215" t="str">
        <v>🦚</v>
      </c>
      <c r="S215" t="str">
        <v>paon</v>
      </c>
    </row>
    <row r="216">
      <c r="A216">
        <v>201</v>
      </c>
      <c r="B216" t="str">
        <v>1F300</v>
      </c>
      <c r="C216" t="str">
        <v>🌀</v>
      </c>
      <c r="D216" t="str">
        <v>cyclone</v>
      </c>
      <c r="F216">
        <v>525</v>
      </c>
      <c r="G216" t="str">
        <v>1F453</v>
      </c>
      <c r="H216" t="str">
        <v>👓</v>
      </c>
      <c r="I216" t="str">
        <v>lunettes</v>
      </c>
      <c r="K216">
        <v>849</v>
      </c>
      <c r="L216" t="str">
        <v>1F60E</v>
      </c>
      <c r="M216" t="str">
        <v>😎</v>
      </c>
      <c r="N216" t="str">
        <v>visage souriant avec des lunettes de soleil</v>
      </c>
      <c r="P216">
        <v>1173</v>
      </c>
      <c r="Q216" t="str">
        <v>1F99B</v>
      </c>
      <c r="R216" t="str">
        <v>🦛</v>
      </c>
      <c r="S216" t="str">
        <v>hippopotame</v>
      </c>
    </row>
    <row r="217">
      <c r="A217">
        <v>202</v>
      </c>
      <c r="B217" t="str">
        <v>1F301</v>
      </c>
      <c r="C217" t="str">
        <v>🌁</v>
      </c>
      <c r="D217" t="str">
        <v>brumeux</v>
      </c>
      <c r="F217">
        <v>526</v>
      </c>
      <c r="G217" t="str">
        <v>1F454</v>
      </c>
      <c r="H217" t="str">
        <v>👔</v>
      </c>
      <c r="I217" t="str">
        <v>cravate</v>
      </c>
      <c r="K217">
        <v>850</v>
      </c>
      <c r="L217" t="str">
        <v>1F60F</v>
      </c>
      <c r="M217" t="str">
        <v>😏</v>
      </c>
      <c r="N217" t="str">
        <v>visage souriant</v>
      </c>
      <c r="P217">
        <v>1174</v>
      </c>
      <c r="Q217" t="str">
        <v>1F99C</v>
      </c>
      <c r="R217" t="str">
        <v>🦜</v>
      </c>
      <c r="S217" t="str">
        <v>perroquet</v>
      </c>
    </row>
    <row r="218">
      <c r="A218">
        <v>203</v>
      </c>
      <c r="B218" t="str">
        <v>1F302</v>
      </c>
      <c r="C218" t="str">
        <v>🌂</v>
      </c>
      <c r="D218" t="str">
        <v>parapluie fermé</v>
      </c>
      <c r="F218">
        <v>527</v>
      </c>
      <c r="G218" t="str">
        <v>1F455</v>
      </c>
      <c r="H218" t="str">
        <v>👕</v>
      </c>
      <c r="I218" t="str">
        <v>t-shirt</v>
      </c>
      <c r="K218">
        <v>851</v>
      </c>
      <c r="L218" t="str">
        <v>1F610</v>
      </c>
      <c r="M218" t="str">
        <v>😐</v>
      </c>
      <c r="N218" t="str">
        <v>visage neutre</v>
      </c>
      <c r="P218">
        <v>1175</v>
      </c>
      <c r="Q218" t="str">
        <v>1F99D</v>
      </c>
      <c r="R218" t="str">
        <v>🦝</v>
      </c>
      <c r="S218" t="str">
        <v>raton laveur</v>
      </c>
    </row>
    <row r="219">
      <c r="A219">
        <v>204</v>
      </c>
      <c r="B219" t="str">
        <v>1F303</v>
      </c>
      <c r="C219" t="str">
        <v>🌃</v>
      </c>
      <c r="D219" t="str">
        <v>nuit avec des étoiles</v>
      </c>
      <c r="F219">
        <v>528</v>
      </c>
      <c r="G219" t="str">
        <v>1F456</v>
      </c>
      <c r="H219" t="str">
        <v>👖</v>
      </c>
      <c r="I219" t="str">
        <v>jeans</v>
      </c>
      <c r="K219">
        <v>852</v>
      </c>
      <c r="L219" t="str">
        <v>1F611</v>
      </c>
      <c r="M219" t="str">
        <v>😑</v>
      </c>
      <c r="N219" t="str">
        <v>visage sans expression</v>
      </c>
      <c r="P219">
        <v>1176</v>
      </c>
      <c r="Q219" t="str">
        <v>1F99E</v>
      </c>
      <c r="R219" t="str">
        <v>🦞</v>
      </c>
      <c r="S219" t="str">
        <v>homard</v>
      </c>
    </row>
    <row r="220">
      <c r="A220">
        <v>205</v>
      </c>
      <c r="B220" t="str">
        <v>1F304</v>
      </c>
      <c r="C220" t="str">
        <v>🌄</v>
      </c>
      <c r="D220" t="str">
        <v>lever de soleil sur les montagnes</v>
      </c>
      <c r="F220">
        <v>529</v>
      </c>
      <c r="G220" t="str">
        <v>1F457</v>
      </c>
      <c r="H220" t="str">
        <v>👗</v>
      </c>
      <c r="I220" t="str">
        <v>robe</v>
      </c>
      <c r="K220">
        <v>853</v>
      </c>
      <c r="L220" t="str">
        <v>1F612</v>
      </c>
      <c r="M220" t="str">
        <v>😒</v>
      </c>
      <c r="N220" t="str">
        <v>visage non amusé</v>
      </c>
      <c r="P220">
        <v>1177</v>
      </c>
      <c r="Q220" t="str">
        <v>1F99F</v>
      </c>
      <c r="R220" t="str">
        <v>🦟</v>
      </c>
      <c r="S220" t="str">
        <v>moustique</v>
      </c>
    </row>
    <row r="221">
      <c r="A221">
        <v>206</v>
      </c>
      <c r="B221" t="str">
        <v>1F305</v>
      </c>
      <c r="C221" t="str">
        <v>🌅</v>
      </c>
      <c r="D221" t="str">
        <v>lever du soleil</v>
      </c>
      <c r="F221">
        <v>530</v>
      </c>
      <c r="G221" t="str">
        <v>1F458</v>
      </c>
      <c r="H221" t="str">
        <v>👘</v>
      </c>
      <c r="I221" t="str">
        <v>kimono</v>
      </c>
      <c r="K221">
        <v>854</v>
      </c>
      <c r="L221" t="str">
        <v>1F613</v>
      </c>
      <c r="M221" t="str">
        <v>😓</v>
      </c>
      <c r="N221" t="str">
        <v>visage abattu avec de la sueur</v>
      </c>
      <c r="P221">
        <v>1178</v>
      </c>
      <c r="Q221" t="str">
        <v>1F9A0</v>
      </c>
      <c r="R221" t="str">
        <v>🦠</v>
      </c>
      <c r="S221" t="str">
        <v>microbe</v>
      </c>
    </row>
    <row r="222">
      <c r="A222">
        <v>207</v>
      </c>
      <c r="B222" t="str">
        <v>1F306</v>
      </c>
      <c r="C222" t="str">
        <v>🌆</v>
      </c>
      <c r="D222" t="str">
        <v>paysage urbain au crépuscule</v>
      </c>
      <c r="F222">
        <v>531</v>
      </c>
      <c r="G222" t="str">
        <v>1F459</v>
      </c>
      <c r="H222" t="str">
        <v>👙</v>
      </c>
      <c r="I222" t="str">
        <v>bikini</v>
      </c>
      <c r="K222">
        <v>855</v>
      </c>
      <c r="L222" t="str">
        <v>1F614</v>
      </c>
      <c r="M222" t="str">
        <v>😔</v>
      </c>
      <c r="N222" t="str">
        <v>visage pensif</v>
      </c>
      <c r="P222">
        <v>1179</v>
      </c>
      <c r="Q222" t="str">
        <v>1F9A1</v>
      </c>
      <c r="R222" t="str">
        <v>🦡</v>
      </c>
      <c r="S222" t="str">
        <v>blaireau</v>
      </c>
    </row>
    <row r="223">
      <c r="A223">
        <v>208</v>
      </c>
      <c r="B223" t="str">
        <v>1F307</v>
      </c>
      <c r="C223" t="str">
        <v>🌇</v>
      </c>
      <c r="D223" t="str">
        <v>coucher de soleil</v>
      </c>
      <c r="F223">
        <v>532</v>
      </c>
      <c r="G223" t="str">
        <v>1F45A</v>
      </c>
      <c r="H223" t="str">
        <v>👚</v>
      </c>
      <c r="I223" t="str">
        <v>vêtements de femme</v>
      </c>
      <c r="K223">
        <v>856</v>
      </c>
      <c r="L223" t="str">
        <v>1F615</v>
      </c>
      <c r="M223" t="str">
        <v>😕</v>
      </c>
      <c r="N223" t="str">
        <v>visage confus</v>
      </c>
      <c r="P223">
        <v>1180</v>
      </c>
      <c r="Q223" t="str">
        <v>1F9A2</v>
      </c>
      <c r="R223" t="str">
        <v>🦢</v>
      </c>
      <c r="S223" t="str">
        <v>cygne</v>
      </c>
    </row>
    <row r="224">
      <c r="A224">
        <v>209</v>
      </c>
      <c r="B224" t="str">
        <v>1F308</v>
      </c>
      <c r="C224" t="str">
        <v>🌈</v>
      </c>
      <c r="D224" t="str">
        <v>arc-en-ciel</v>
      </c>
      <c r="F224">
        <v>533</v>
      </c>
      <c r="G224" t="str">
        <v>1F45B</v>
      </c>
      <c r="H224" t="str">
        <v>👛</v>
      </c>
      <c r="I224" t="str">
        <v>porte-monnaie</v>
      </c>
      <c r="K224">
        <v>857</v>
      </c>
      <c r="L224" t="str">
        <v>1F616</v>
      </c>
      <c r="M224" t="str">
        <v>😖</v>
      </c>
      <c r="N224" t="str">
        <v>visage confus</v>
      </c>
      <c r="P224">
        <v>1181</v>
      </c>
      <c r="Q224" t="str">
        <v>1F9A3</v>
      </c>
      <c r="R224" t="str">
        <v>🦣</v>
      </c>
      <c r="S224" t="str">
        <v>mammouth</v>
      </c>
    </row>
    <row r="225">
      <c r="A225">
        <v>210</v>
      </c>
      <c r="B225" t="str">
        <v>1F309</v>
      </c>
      <c r="C225" t="str">
        <v>🌉</v>
      </c>
      <c r="D225" t="str">
        <v>pont la nuit</v>
      </c>
      <c r="F225">
        <v>534</v>
      </c>
      <c r="G225" t="str">
        <v>1F45C</v>
      </c>
      <c r="H225" t="str">
        <v>👜</v>
      </c>
      <c r="I225" t="str">
        <v>sac à main</v>
      </c>
      <c r="K225">
        <v>858</v>
      </c>
      <c r="L225" t="str">
        <v>1F617</v>
      </c>
      <c r="M225" t="str">
        <v>😗</v>
      </c>
      <c r="N225" t="str">
        <v>embrasser le visage</v>
      </c>
      <c r="P225">
        <v>1182</v>
      </c>
      <c r="Q225" t="str">
        <v>1F9A4</v>
      </c>
      <c r="R225" t="str">
        <v>🦤</v>
      </c>
      <c r="S225" t="str">
        <v>dodo</v>
      </c>
    </row>
    <row r="226">
      <c r="A226">
        <v>211</v>
      </c>
      <c r="B226" t="str">
        <v>1F30A</v>
      </c>
      <c r="C226" t="str">
        <v>🌊</v>
      </c>
      <c r="D226" t="str">
        <v>vague d’eau</v>
      </c>
      <c r="F226">
        <v>535</v>
      </c>
      <c r="G226" t="str">
        <v>1F45D</v>
      </c>
      <c r="H226" t="str">
        <v>👝</v>
      </c>
      <c r="I226" t="str">
        <v>sac d’embrayage</v>
      </c>
      <c r="K226">
        <v>859</v>
      </c>
      <c r="L226" t="str">
        <v>1F618</v>
      </c>
      <c r="M226" t="str">
        <v>😘</v>
      </c>
      <c r="N226" t="str">
        <v>visage soufflant un baiser</v>
      </c>
      <c r="P226">
        <v>1183</v>
      </c>
      <c r="Q226" t="str">
        <v>1F9A5</v>
      </c>
      <c r="R226" t="str">
        <v>🦥</v>
      </c>
      <c r="S226" t="str">
        <v>paresse</v>
      </c>
    </row>
    <row r="227">
      <c r="A227">
        <v>212</v>
      </c>
      <c r="B227" t="str">
        <v>1F30B</v>
      </c>
      <c r="C227" t="str">
        <v>🌋</v>
      </c>
      <c r="D227" t="str">
        <v>volcan</v>
      </c>
      <c r="F227">
        <v>536</v>
      </c>
      <c r="G227" t="str">
        <v>1F45E</v>
      </c>
      <c r="H227" t="str">
        <v>👞</v>
      </c>
      <c r="I227" t="str">
        <v>chaussure d’homme</v>
      </c>
      <c r="K227">
        <v>860</v>
      </c>
      <c r="L227" t="str">
        <v>1F619</v>
      </c>
      <c r="M227" t="str">
        <v>😙</v>
      </c>
      <c r="N227" t="str">
        <v>embrasser le visage avec des yeux souriants</v>
      </c>
      <c r="P227">
        <v>1184</v>
      </c>
      <c r="Q227" t="str">
        <v>1F9A6</v>
      </c>
      <c r="R227" t="str">
        <v>🦦</v>
      </c>
      <c r="S227" t="str">
        <v>loutre</v>
      </c>
    </row>
    <row r="228">
      <c r="A228">
        <v>213</v>
      </c>
      <c r="B228" t="str">
        <v>1F30C</v>
      </c>
      <c r="C228" t="str">
        <v>🌌</v>
      </c>
      <c r="D228" t="str">
        <v>Voie Lactée</v>
      </c>
      <c r="F228">
        <v>537</v>
      </c>
      <c r="G228" t="str">
        <v>1F45F</v>
      </c>
      <c r="H228" t="str">
        <v>👟</v>
      </c>
      <c r="I228" t="str">
        <v>chaussure de course</v>
      </c>
      <c r="K228">
        <v>861</v>
      </c>
      <c r="L228" t="str">
        <v>1F61A</v>
      </c>
      <c r="M228" t="str">
        <v>😚</v>
      </c>
      <c r="N228" t="str">
        <v>embrasser le visage les yeux fermés</v>
      </c>
      <c r="P228">
        <v>1185</v>
      </c>
      <c r="Q228" t="str">
        <v>1F9A7</v>
      </c>
      <c r="R228" t="str">
        <v>🦧</v>
      </c>
      <c r="S228" t="str">
        <v>orang-outan</v>
      </c>
    </row>
    <row r="229">
      <c r="A229">
        <v>214</v>
      </c>
      <c r="B229" t="str">
        <v>1F30D</v>
      </c>
      <c r="C229" t="str">
        <v>🌍</v>
      </c>
      <c r="D229" t="str">
        <v>globe montrant l’Europe-Afrique</v>
      </c>
      <c r="F229">
        <v>538</v>
      </c>
      <c r="G229" t="str">
        <v>1F460</v>
      </c>
      <c r="H229" t="str">
        <v>👠</v>
      </c>
      <c r="I229" t="str">
        <v>chaussure à talons hauts</v>
      </c>
      <c r="K229">
        <v>862</v>
      </c>
      <c r="L229" t="str">
        <v>1F61B</v>
      </c>
      <c r="M229" t="str">
        <v>😛</v>
      </c>
      <c r="N229" t="str">
        <v>visage avec langue</v>
      </c>
      <c r="P229">
        <v>1186</v>
      </c>
      <c r="Q229" t="str">
        <v>1F9A8</v>
      </c>
      <c r="R229" t="str">
        <v>🦨</v>
      </c>
      <c r="S229" t="str">
        <v>mouffette</v>
      </c>
    </row>
    <row r="230">
      <c r="A230">
        <v>215</v>
      </c>
      <c r="B230" t="str">
        <v>1F30E</v>
      </c>
      <c r="C230" t="str">
        <v>🌎</v>
      </c>
      <c r="D230" t="str">
        <v>globe montrant les Amériques</v>
      </c>
      <c r="F230">
        <v>539</v>
      </c>
      <c r="G230" t="str">
        <v>1F461</v>
      </c>
      <c r="H230" t="str">
        <v>👡</v>
      </c>
      <c r="I230" t="str">
        <v>sandale femme</v>
      </c>
      <c r="K230">
        <v>863</v>
      </c>
      <c r="L230" t="str">
        <v>1F61C</v>
      </c>
      <c r="M230" t="str">
        <v>😜</v>
      </c>
      <c r="N230" t="str">
        <v>clin d’œil au visage avec la langue</v>
      </c>
      <c r="P230">
        <v>1187</v>
      </c>
      <c r="Q230" t="str">
        <v>1F9A9</v>
      </c>
      <c r="R230" t="str">
        <v>🦩</v>
      </c>
      <c r="S230" t="str">
        <v>Flamant</v>
      </c>
    </row>
    <row r="231">
      <c r="A231">
        <v>216</v>
      </c>
      <c r="B231" t="str">
        <v>1F30F</v>
      </c>
      <c r="C231" t="str">
        <v>🌏</v>
      </c>
      <c r="D231" t="str">
        <v>globe montrant l’Asie-Australie</v>
      </c>
      <c r="F231">
        <v>540</v>
      </c>
      <c r="G231" t="str">
        <v>1F462</v>
      </c>
      <c r="H231" t="str">
        <v>👢</v>
      </c>
      <c r="I231" t="str">
        <v>botte de femme</v>
      </c>
      <c r="K231">
        <v>864</v>
      </c>
      <c r="L231" t="str">
        <v>1F61D</v>
      </c>
      <c r="M231" t="str">
        <v>😝</v>
      </c>
      <c r="N231" t="str">
        <v>plisser les quins avec la langue</v>
      </c>
      <c r="P231">
        <v>1188</v>
      </c>
      <c r="Q231" t="str">
        <v>1F9AA</v>
      </c>
      <c r="R231" t="str">
        <v>🦪</v>
      </c>
      <c r="S231" t="str">
        <v>huître</v>
      </c>
    </row>
    <row r="232">
      <c r="A232">
        <v>217</v>
      </c>
      <c r="B232" t="str">
        <v>1F310</v>
      </c>
      <c r="C232" t="str">
        <v>🌐</v>
      </c>
      <c r="D232" t="str">
        <v>globe avec méridiens</v>
      </c>
      <c r="F232">
        <v>541</v>
      </c>
      <c r="G232" t="str">
        <v>1F463</v>
      </c>
      <c r="H232" t="str">
        <v>👣</v>
      </c>
      <c r="I232" t="str">
        <v>Empreintes</v>
      </c>
      <c r="K232">
        <v>865</v>
      </c>
      <c r="L232" t="str">
        <v>1F61E</v>
      </c>
      <c r="M232" t="str">
        <v>😞</v>
      </c>
      <c r="N232" t="str">
        <v>visage déçu</v>
      </c>
      <c r="P232">
        <v>1189</v>
      </c>
      <c r="Q232" t="str">
        <v>1F9AB</v>
      </c>
      <c r="R232" t="str">
        <v>🦫</v>
      </c>
      <c r="S232" t="str">
        <v>castor</v>
      </c>
    </row>
    <row r="233">
      <c r="A233">
        <v>218</v>
      </c>
      <c r="B233" t="str">
        <v>1F311</v>
      </c>
      <c r="C233" t="str">
        <v>🌑</v>
      </c>
      <c r="D233" t="str">
        <v>nouvelle lune</v>
      </c>
      <c r="F233">
        <v>542</v>
      </c>
      <c r="G233" t="str">
        <v>1F464</v>
      </c>
      <c r="H233" t="str">
        <v>👤</v>
      </c>
      <c r="I233" t="str">
        <v>buste en silhouette</v>
      </c>
      <c r="K233">
        <v>866</v>
      </c>
      <c r="L233" t="str">
        <v>1F61F</v>
      </c>
      <c r="M233" t="str">
        <v>😟</v>
      </c>
      <c r="N233" t="str">
        <v>visage inquiet</v>
      </c>
      <c r="P233">
        <v>1190</v>
      </c>
      <c r="Q233" t="str">
        <v>1F9AC</v>
      </c>
      <c r="R233" t="str">
        <v>🦬</v>
      </c>
      <c r="S233" t="str">
        <v>bison</v>
      </c>
    </row>
    <row r="234">
      <c r="A234">
        <v>219</v>
      </c>
      <c r="B234" t="str">
        <v>1F312</v>
      </c>
      <c r="C234" t="str">
        <v>🌒</v>
      </c>
      <c r="D234" t="str">
        <v>croissant de lune</v>
      </c>
      <c r="F234">
        <v>543</v>
      </c>
      <c r="G234" t="str">
        <v>1F465</v>
      </c>
      <c r="H234" t="str">
        <v>👥</v>
      </c>
      <c r="I234" t="str">
        <v>bustes en silhouette</v>
      </c>
      <c r="K234">
        <v>867</v>
      </c>
      <c r="L234" t="str">
        <v>1F620</v>
      </c>
      <c r="M234" t="str">
        <v>😠</v>
      </c>
      <c r="N234" t="str">
        <v>visage en colère</v>
      </c>
      <c r="P234">
        <v>1191</v>
      </c>
      <c r="Q234" t="str">
        <v>1F9AD</v>
      </c>
      <c r="R234" t="str">
        <v>🦭</v>
      </c>
      <c r="S234" t="str">
        <v>Phoque</v>
      </c>
    </row>
    <row r="235">
      <c r="A235">
        <v>220</v>
      </c>
      <c r="B235" t="str">
        <v>1F313</v>
      </c>
      <c r="C235" t="str">
        <v>🌓</v>
      </c>
      <c r="D235" t="str">
        <v>premier quartier de lune</v>
      </c>
      <c r="F235">
        <v>544</v>
      </c>
      <c r="G235" t="str">
        <v>1F466</v>
      </c>
      <c r="H235" t="str">
        <v>👦</v>
      </c>
      <c r="I235" t="str">
        <v>garçon</v>
      </c>
      <c r="K235">
        <v>868</v>
      </c>
      <c r="L235" t="str">
        <v>1F621</v>
      </c>
      <c r="M235" t="str">
        <v>😡</v>
      </c>
      <c r="N235" t="str">
        <v>faire la moue du visage</v>
      </c>
      <c r="P235">
        <v>1192</v>
      </c>
      <c r="Q235" t="str">
        <v>1F9AE</v>
      </c>
      <c r="R235" t="str">
        <v>🦮</v>
      </c>
      <c r="S235" t="str">
        <v>chien-guide</v>
      </c>
    </row>
    <row r="236">
      <c r="A236">
        <v>221</v>
      </c>
      <c r="B236" t="str">
        <v>1F314</v>
      </c>
      <c r="C236" t="str">
        <v>🌔</v>
      </c>
      <c r="D236" t="str">
        <v>cire de lune gibbeuse</v>
      </c>
      <c r="F236">
        <v>545</v>
      </c>
      <c r="G236" t="str">
        <v>1F467</v>
      </c>
      <c r="H236" t="str">
        <v>👧</v>
      </c>
      <c r="I236" t="str">
        <v>fille</v>
      </c>
      <c r="K236">
        <v>869</v>
      </c>
      <c r="L236" t="str">
        <v>1F622</v>
      </c>
      <c r="M236" t="str">
        <v>😢</v>
      </c>
      <c r="N236" t="str">
        <v>visage qui pleure</v>
      </c>
      <c r="P236">
        <v>1193</v>
      </c>
      <c r="Q236" t="str">
        <v>1F9AF</v>
      </c>
      <c r="R236" t="str">
        <v>🦯</v>
      </c>
      <c r="S236" t="str">
        <v>cane blanche</v>
      </c>
    </row>
    <row r="237">
      <c r="A237">
        <v>222</v>
      </c>
      <c r="B237" t="str">
        <v>1F315</v>
      </c>
      <c r="C237" t="str">
        <v>🌕</v>
      </c>
      <c r="D237" t="str">
        <v>pleine lune</v>
      </c>
      <c r="F237">
        <v>546</v>
      </c>
      <c r="G237" t="str">
        <v>1F468</v>
      </c>
      <c r="H237" t="str">
        <v>👨</v>
      </c>
      <c r="I237" t="str">
        <v>Un</v>
      </c>
      <c r="K237">
        <v>870</v>
      </c>
      <c r="L237" t="str">
        <v>1F623</v>
      </c>
      <c r="M237" t="str">
        <v>😣</v>
      </c>
      <c r="N237" t="str">
        <v>visage persévérant</v>
      </c>
      <c r="P237">
        <v>1194</v>
      </c>
      <c r="Q237" t="str">
        <v>1F9B0</v>
      </c>
      <c r="R237" t="str">
        <v>🦰</v>
      </c>
      <c r="S237" t="str">
        <v>cheveux roux</v>
      </c>
    </row>
    <row r="238">
      <c r="A238">
        <v>223</v>
      </c>
      <c r="B238" t="str">
        <v>1F316</v>
      </c>
      <c r="C238" t="str">
        <v>🌖</v>
      </c>
      <c r="D238" t="str">
        <v>lune gibbeuse décroissante</v>
      </c>
      <c r="F238">
        <v>547</v>
      </c>
      <c r="G238" t="str">
        <v>1F469</v>
      </c>
      <c r="H238" t="str">
        <v>👩</v>
      </c>
      <c r="I238" t="str">
        <v>femme</v>
      </c>
      <c r="K238">
        <v>871</v>
      </c>
      <c r="L238" t="str">
        <v>1F624</v>
      </c>
      <c r="M238" t="str">
        <v>😤</v>
      </c>
      <c r="N238" t="str">
        <v>visage avec la vapeur du nez</v>
      </c>
      <c r="P238">
        <v>1195</v>
      </c>
      <c r="Q238" t="str">
        <v>1F9B1</v>
      </c>
      <c r="R238" t="str">
        <v>🦱</v>
      </c>
      <c r="S238" t="str">
        <v>cheveux bouclés</v>
      </c>
    </row>
    <row r="239">
      <c r="A239">
        <v>224</v>
      </c>
      <c r="B239" t="str">
        <v>1F317</v>
      </c>
      <c r="C239" t="str">
        <v>🌗</v>
      </c>
      <c r="D239" t="str">
        <v>dernier quartier de lune</v>
      </c>
      <c r="F239">
        <v>548</v>
      </c>
      <c r="G239" t="str">
        <v>1F46A</v>
      </c>
      <c r="H239" t="str">
        <v>👪</v>
      </c>
      <c r="I239" t="str">
        <v>Famille</v>
      </c>
      <c r="K239">
        <v>872</v>
      </c>
      <c r="L239" t="str">
        <v>1F625</v>
      </c>
      <c r="M239" t="str">
        <v>😥</v>
      </c>
      <c r="N239" t="str">
        <v>visage triste mais soulagé</v>
      </c>
      <c r="P239">
        <v>1196</v>
      </c>
      <c r="Q239" t="str">
        <v>1F9B2</v>
      </c>
      <c r="R239" t="str">
        <v>🦲</v>
      </c>
      <c r="S239" t="str">
        <v>bientôt</v>
      </c>
    </row>
    <row r="240">
      <c r="A240">
        <v>225</v>
      </c>
      <c r="B240" t="str">
        <v>1F318</v>
      </c>
      <c r="C240" t="str">
        <v>🌘</v>
      </c>
      <c r="D240" t="str">
        <v>croissant de lune décroissant</v>
      </c>
      <c r="F240">
        <v>549</v>
      </c>
      <c r="G240" t="str">
        <v>1F46B</v>
      </c>
      <c r="H240" t="str">
        <v>👫</v>
      </c>
      <c r="I240" t="str">
        <v>femme et homme se tenant la main</v>
      </c>
      <c r="K240">
        <v>873</v>
      </c>
      <c r="L240" t="str">
        <v>1F626</v>
      </c>
      <c r="M240" t="str">
        <v>😦</v>
      </c>
      <c r="N240" t="str">
        <v>visage fronçant les sourcils avec la bouche ouverte</v>
      </c>
      <c r="P240">
        <v>1197</v>
      </c>
      <c r="Q240" t="str">
        <v>1F9B3</v>
      </c>
      <c r="R240" t="str">
        <v>🦳</v>
      </c>
      <c r="S240" t="str">
        <v>cheveux blancs</v>
      </c>
    </row>
    <row r="241">
      <c r="A241">
        <v>226</v>
      </c>
      <c r="B241" t="str">
        <v>1F319</v>
      </c>
      <c r="C241" t="str">
        <v>🌙</v>
      </c>
      <c r="D241" t="str">
        <v>croissant</v>
      </c>
      <c r="F241">
        <v>550</v>
      </c>
      <c r="G241" t="str">
        <v>1F46C</v>
      </c>
      <c r="H241" t="str">
        <v>👬</v>
      </c>
      <c r="I241" t="str">
        <v>hommes se tenant la main</v>
      </c>
      <c r="K241">
        <v>874</v>
      </c>
      <c r="L241" t="str">
        <v>1F627</v>
      </c>
      <c r="M241" t="str">
        <v>😧</v>
      </c>
      <c r="N241" t="str">
        <v>visage angoissé</v>
      </c>
      <c r="P241">
        <v>1198</v>
      </c>
      <c r="Q241" t="str">
        <v>1F9B4</v>
      </c>
      <c r="R241" t="str">
        <v>🦴</v>
      </c>
      <c r="S241" t="str">
        <v>os</v>
      </c>
    </row>
    <row r="242">
      <c r="A242">
        <v>227</v>
      </c>
      <c r="B242" t="str">
        <v>1F31A</v>
      </c>
      <c r="C242" t="str">
        <v>🌚</v>
      </c>
      <c r="D242" t="str">
        <v>nouvelle face à la lune</v>
      </c>
      <c r="F242">
        <v>551</v>
      </c>
      <c r="G242" t="str">
        <v>1F46D</v>
      </c>
      <c r="H242" t="str">
        <v>👭</v>
      </c>
      <c r="I242" t="str">
        <v>les femmes se tenant la main</v>
      </c>
      <c r="K242">
        <v>875</v>
      </c>
      <c r="L242" t="str">
        <v>1F628</v>
      </c>
      <c r="M242" t="str">
        <v>😨</v>
      </c>
      <c r="N242" t="str">
        <v>visage craintif</v>
      </c>
      <c r="P242">
        <v>1199</v>
      </c>
      <c r="Q242" t="str">
        <v>1F9B5</v>
      </c>
      <c r="R242" t="str">
        <v>🦵</v>
      </c>
      <c r="S242" t="str">
        <v>jambe</v>
      </c>
    </row>
    <row r="243">
      <c r="A243">
        <v>228</v>
      </c>
      <c r="B243" t="str">
        <v>1F31B</v>
      </c>
      <c r="C243" t="str">
        <v>🌛</v>
      </c>
      <c r="D243" t="str">
        <v>premier quartier de lune face</v>
      </c>
      <c r="F243">
        <v>552</v>
      </c>
      <c r="G243" t="str">
        <v>1F46E</v>
      </c>
      <c r="H243" t="str">
        <v>👮</v>
      </c>
      <c r="I243" t="str">
        <v>policier</v>
      </c>
      <c r="K243">
        <v>876</v>
      </c>
      <c r="L243" t="str">
        <v>1F629</v>
      </c>
      <c r="M243" t="str">
        <v>😩</v>
      </c>
      <c r="N243" t="str">
        <v>visage fatigué</v>
      </c>
      <c r="P243">
        <v>1200</v>
      </c>
      <c r="Q243" t="str">
        <v>1F9B6</v>
      </c>
      <c r="R243" t="str">
        <v>🦶</v>
      </c>
      <c r="S243" t="str">
        <v>pied</v>
      </c>
    </row>
    <row r="244">
      <c r="A244">
        <v>229</v>
      </c>
      <c r="B244" t="str">
        <v>1F31C</v>
      </c>
      <c r="C244" t="str">
        <v>🌜</v>
      </c>
      <c r="D244" t="str">
        <v>dernier visage de quart de lune</v>
      </c>
      <c r="F244">
        <v>553</v>
      </c>
      <c r="G244" t="str">
        <v>1F46F</v>
      </c>
      <c r="H244" t="str">
        <v>👯</v>
      </c>
      <c r="I244" t="str">
        <v>les personnes ayant des oreilles de lapin</v>
      </c>
      <c r="K244">
        <v>877</v>
      </c>
      <c r="L244" t="str">
        <v>1F62A</v>
      </c>
      <c r="M244" t="str">
        <v>😪</v>
      </c>
      <c r="N244" t="str">
        <v>visage endormi</v>
      </c>
      <c r="P244">
        <v>1201</v>
      </c>
      <c r="Q244" t="str">
        <v>1F9B7</v>
      </c>
      <c r="R244" t="str">
        <v>🦷</v>
      </c>
      <c r="S244" t="str">
        <v>dent</v>
      </c>
    </row>
    <row r="245">
      <c r="A245">
        <v>230</v>
      </c>
      <c r="B245" t="str">
        <v>1F31D</v>
      </c>
      <c r="C245" t="str">
        <v>🌝</v>
      </c>
      <c r="D245" t="str">
        <v>visage de pleine lune</v>
      </c>
      <c r="F245">
        <v>554</v>
      </c>
      <c r="G245" t="str">
        <v>1F470</v>
      </c>
      <c r="H245" t="str">
        <v>👰</v>
      </c>
      <c r="I245" t="str">
        <v>personne avec voile</v>
      </c>
      <c r="K245">
        <v>878</v>
      </c>
      <c r="L245" t="str">
        <v>1F62B</v>
      </c>
      <c r="M245" t="str">
        <v>😫</v>
      </c>
      <c r="N245" t="str">
        <v>visage fatigué</v>
      </c>
      <c r="P245">
        <v>1202</v>
      </c>
      <c r="Q245" t="str">
        <v>1F9B8</v>
      </c>
      <c r="R245" t="str">
        <v>🦸</v>
      </c>
      <c r="S245" t="str">
        <v>super-héros</v>
      </c>
    </row>
    <row r="246">
      <c r="A246">
        <v>231</v>
      </c>
      <c r="B246" t="str">
        <v>1F31E</v>
      </c>
      <c r="C246" t="str">
        <v>🌞</v>
      </c>
      <c r="D246" t="str">
        <v>soleil avec visage</v>
      </c>
      <c r="F246">
        <v>555</v>
      </c>
      <c r="G246" t="str">
        <v>1F471</v>
      </c>
      <c r="H246" t="str">
        <v>👱</v>
      </c>
      <c r="I246" t="str">
        <v>personne: cheveux blonds</v>
      </c>
      <c r="K246">
        <v>879</v>
      </c>
      <c r="L246" t="str">
        <v>1F62C</v>
      </c>
      <c r="M246" t="str">
        <v>😬</v>
      </c>
      <c r="N246" t="str">
        <v>grimaçant le visage</v>
      </c>
      <c r="P246">
        <v>1203</v>
      </c>
      <c r="Q246" t="str">
        <v>1F9B9</v>
      </c>
      <c r="R246" t="str">
        <v>🦹</v>
      </c>
      <c r="S246" t="str">
        <v>super-vilain</v>
      </c>
    </row>
    <row r="247">
      <c r="A247">
        <v>232</v>
      </c>
      <c r="B247" t="str">
        <v>1F31F</v>
      </c>
      <c r="C247" t="str">
        <v>🌟</v>
      </c>
      <c r="D247" t="str">
        <v>étoile brillante</v>
      </c>
      <c r="F247">
        <v>556</v>
      </c>
      <c r="G247" t="str">
        <v>1F472</v>
      </c>
      <c r="H247" t="str">
        <v>👲</v>
      </c>
      <c r="I247" t="str">
        <v>personne avec calotte</v>
      </c>
      <c r="K247">
        <v>880</v>
      </c>
      <c r="L247" t="str">
        <v>1F62D</v>
      </c>
      <c r="M247" t="str">
        <v>😭</v>
      </c>
      <c r="N247" t="str">
        <v>visage qui pleure fort</v>
      </c>
      <c r="P247">
        <v>1204</v>
      </c>
      <c r="Q247" t="str">
        <v>1F9BA</v>
      </c>
      <c r="R247" t="str">
        <v>🦺</v>
      </c>
      <c r="S247" t="str">
        <v>gilet de sécurité</v>
      </c>
    </row>
    <row r="248">
      <c r="A248">
        <v>233</v>
      </c>
      <c r="B248" t="str">
        <v>1F320</v>
      </c>
      <c r="C248" t="str">
        <v>🌠</v>
      </c>
      <c r="D248" t="str">
        <v>étoile filante</v>
      </c>
      <c r="F248">
        <v>557</v>
      </c>
      <c r="G248" t="str">
        <v>1F473</v>
      </c>
      <c r="H248" t="str">
        <v>👳</v>
      </c>
      <c r="I248" t="str">
        <v>personne portant un turban</v>
      </c>
      <c r="K248">
        <v>881</v>
      </c>
      <c r="L248" t="str">
        <v>1F62E</v>
      </c>
      <c r="M248" t="str">
        <v>😮</v>
      </c>
      <c r="N248" t="str">
        <v>visage avec la bouche ouverte</v>
      </c>
      <c r="P248">
        <v>1205</v>
      </c>
      <c r="Q248" t="str">
        <v>1F9BB</v>
      </c>
      <c r="R248" t="str">
        <v>🦻</v>
      </c>
      <c r="S248" t="str">
        <v>oreille avec aide auditive</v>
      </c>
    </row>
    <row r="249">
      <c r="A249">
        <v>234</v>
      </c>
      <c r="B249" t="str">
        <v>1F321</v>
      </c>
      <c r="C249" t="str">
        <v>🌡</v>
      </c>
      <c r="D249" t="str">
        <v>thermomètre</v>
      </c>
      <c r="F249">
        <v>558</v>
      </c>
      <c r="G249" t="str">
        <v>1F474</v>
      </c>
      <c r="H249" t="str">
        <v>👴</v>
      </c>
      <c r="I249" t="str">
        <v>vieillard</v>
      </c>
      <c r="K249">
        <v>882</v>
      </c>
      <c r="L249" t="str">
        <v>1F62F</v>
      </c>
      <c r="M249" t="str">
        <v>😯</v>
      </c>
      <c r="N249" t="str">
        <v>visage feutré</v>
      </c>
      <c r="P249">
        <v>1206</v>
      </c>
      <c r="Q249" t="str">
        <v>1F9BC</v>
      </c>
      <c r="R249" t="str">
        <v>🦼</v>
      </c>
      <c r="S249" t="str">
        <v>fauteuil roulant motorisé</v>
      </c>
    </row>
    <row r="250">
      <c r="A250">
        <v>235</v>
      </c>
      <c r="B250" t="str">
        <v>1F324</v>
      </c>
      <c r="C250" t="str">
        <v>🌤</v>
      </c>
      <c r="D250" t="str">
        <v>soleil derrière un petit nuage</v>
      </c>
      <c r="F250">
        <v>559</v>
      </c>
      <c r="G250" t="str">
        <v>1F475</v>
      </c>
      <c r="H250" t="str">
        <v>👵</v>
      </c>
      <c r="I250" t="str">
        <v>vieille femme</v>
      </c>
      <c r="K250">
        <v>883</v>
      </c>
      <c r="L250" t="str">
        <v>1F630</v>
      </c>
      <c r="M250" t="str">
        <v>😰</v>
      </c>
      <c r="N250" t="str">
        <v>visage anxieux avec de la sueur</v>
      </c>
      <c r="P250">
        <v>1207</v>
      </c>
      <c r="Q250" t="str">
        <v>1F9BD</v>
      </c>
      <c r="R250" t="str">
        <v>🦽</v>
      </c>
      <c r="S250" t="str">
        <v>fauteuil roulant manuel</v>
      </c>
    </row>
    <row r="251">
      <c r="A251">
        <v>236</v>
      </c>
      <c r="B251" t="str">
        <v>1F325</v>
      </c>
      <c r="C251" t="str">
        <v>🌥</v>
      </c>
      <c r="D251" t="str">
        <v>soleil derrière un gros nuage</v>
      </c>
      <c r="F251">
        <v>560</v>
      </c>
      <c r="G251" t="str">
        <v>1F476</v>
      </c>
      <c r="H251" t="str">
        <v>👶</v>
      </c>
      <c r="I251" t="str">
        <v>bébé</v>
      </c>
      <c r="K251">
        <v>884</v>
      </c>
      <c r="L251" t="str">
        <v>1F631</v>
      </c>
      <c r="M251" t="str">
        <v>😱</v>
      </c>
      <c r="N251" t="str">
        <v>visage hurlant de peur</v>
      </c>
      <c r="P251">
        <v>1208</v>
      </c>
      <c r="Q251" t="str">
        <v>1F9BE</v>
      </c>
      <c r="R251" t="str">
        <v>🦾</v>
      </c>
      <c r="S251" t="str">
        <v>bras mécanique</v>
      </c>
    </row>
    <row r="252">
      <c r="A252">
        <v>237</v>
      </c>
      <c r="B252" t="str">
        <v>1F326</v>
      </c>
      <c r="C252" t="str">
        <v>🌦</v>
      </c>
      <c r="D252" t="str">
        <v>soleil derrière le nuage de pluie</v>
      </c>
      <c r="F252">
        <v>561</v>
      </c>
      <c r="G252" t="str">
        <v>1F477</v>
      </c>
      <c r="H252" t="str">
        <v>👷</v>
      </c>
      <c r="I252" t="str">
        <v>ouvrier du bâtiment</v>
      </c>
      <c r="K252">
        <v>885</v>
      </c>
      <c r="L252" t="str">
        <v>1F632</v>
      </c>
      <c r="M252" t="str">
        <v>😲</v>
      </c>
      <c r="N252" t="str">
        <v>visage étonné</v>
      </c>
      <c r="P252">
        <v>1209</v>
      </c>
      <c r="Q252" t="str">
        <v>1F9BF</v>
      </c>
      <c r="R252" t="str">
        <v>🦿</v>
      </c>
      <c r="S252" t="str">
        <v>jambe mécanique</v>
      </c>
    </row>
    <row r="253">
      <c r="A253">
        <v>238</v>
      </c>
      <c r="B253" t="str">
        <v>1F327</v>
      </c>
      <c r="C253" t="str">
        <v>🌧</v>
      </c>
      <c r="D253" t="str">
        <v>nuage avec pluie</v>
      </c>
      <c r="F253">
        <v>562</v>
      </c>
      <c r="G253" t="str">
        <v>1F478</v>
      </c>
      <c r="H253" t="str">
        <v>👸</v>
      </c>
      <c r="I253" t="str">
        <v>princesse</v>
      </c>
      <c r="K253">
        <v>886</v>
      </c>
      <c r="L253" t="str">
        <v>1F633</v>
      </c>
      <c r="M253" t="str">
        <v>😳</v>
      </c>
      <c r="N253" t="str">
        <v>visage rougi</v>
      </c>
      <c r="P253">
        <v>1210</v>
      </c>
      <c r="Q253" t="str">
        <v>1F9C0</v>
      </c>
      <c r="R253" t="str">
        <v>🧀</v>
      </c>
      <c r="S253" t="str">
        <v>coin de fromage</v>
      </c>
    </row>
    <row r="254">
      <c r="A254">
        <v>239</v>
      </c>
      <c r="B254" t="str">
        <v>1F328</v>
      </c>
      <c r="C254" t="str">
        <v>🌨</v>
      </c>
      <c r="D254" t="str">
        <v>nuage avec neige</v>
      </c>
      <c r="F254">
        <v>563</v>
      </c>
      <c r="G254" t="str">
        <v>1F479</v>
      </c>
      <c r="H254" t="str">
        <v>👹</v>
      </c>
      <c r="I254" t="str">
        <v>ogre</v>
      </c>
      <c r="K254">
        <v>887</v>
      </c>
      <c r="L254" t="str">
        <v>1F634</v>
      </c>
      <c r="M254" t="str">
        <v>😴</v>
      </c>
      <c r="N254" t="str">
        <v>visage endormi</v>
      </c>
      <c r="P254">
        <v>1211</v>
      </c>
      <c r="Q254" t="str">
        <v>1F9C1</v>
      </c>
      <c r="R254" t="str">
        <v>🧁</v>
      </c>
      <c r="S254" t="str">
        <v>Cupcake</v>
      </c>
    </row>
    <row r="255">
      <c r="A255">
        <v>240</v>
      </c>
      <c r="B255" t="str">
        <v>1F329</v>
      </c>
      <c r="C255" t="str">
        <v>🌩</v>
      </c>
      <c r="D255" t="str">
        <v>nuage avec la foudre</v>
      </c>
      <c r="F255">
        <v>564</v>
      </c>
      <c r="G255" t="str">
        <v>1F47A</v>
      </c>
      <c r="H255" t="str">
        <v>👺</v>
      </c>
      <c r="I255" t="str">
        <v>lutin</v>
      </c>
      <c r="K255">
        <v>888</v>
      </c>
      <c r="L255" t="str">
        <v>1F635</v>
      </c>
      <c r="M255" t="str">
        <v>😵</v>
      </c>
      <c r="N255" t="str">
        <v>visage avec des yeux barrés</v>
      </c>
      <c r="P255">
        <v>1212</v>
      </c>
      <c r="Q255" t="str">
        <v>1F9C2</v>
      </c>
      <c r="R255" t="str">
        <v>🧂</v>
      </c>
      <c r="S255" t="str">
        <v>sel</v>
      </c>
    </row>
    <row r="256">
      <c r="A256">
        <v>241</v>
      </c>
      <c r="B256" t="str">
        <v>1F32A</v>
      </c>
      <c r="C256" t="str">
        <v>🌪</v>
      </c>
      <c r="D256" t="str">
        <v>tornade</v>
      </c>
      <c r="F256">
        <v>565</v>
      </c>
      <c r="G256" t="str">
        <v>1F47B</v>
      </c>
      <c r="H256" t="str">
        <v>👻</v>
      </c>
      <c r="I256" t="str">
        <v>fantôme</v>
      </c>
      <c r="K256">
        <v>889</v>
      </c>
      <c r="L256" t="str">
        <v>1F636</v>
      </c>
      <c r="M256" t="str">
        <v>😶</v>
      </c>
      <c r="N256" t="str">
        <v>visage sans bouche</v>
      </c>
      <c r="P256">
        <v>1213</v>
      </c>
      <c r="Q256" t="str">
        <v>1F9C3</v>
      </c>
      <c r="R256" t="str">
        <v>🧃</v>
      </c>
      <c r="S256" t="str">
        <v>boîte à boissons</v>
      </c>
    </row>
    <row r="257">
      <c r="A257">
        <v>242</v>
      </c>
      <c r="B257" t="str">
        <v>1F32B</v>
      </c>
      <c r="C257" t="str">
        <v>🌫</v>
      </c>
      <c r="D257" t="str">
        <v>dent</v>
      </c>
      <c r="F257">
        <v>566</v>
      </c>
      <c r="G257" t="str">
        <v>1F47C</v>
      </c>
      <c r="H257" t="str">
        <v>👼</v>
      </c>
      <c r="I257" t="str">
        <v>bébé ange</v>
      </c>
      <c r="K257">
        <v>890</v>
      </c>
      <c r="L257" t="str">
        <v>1F637</v>
      </c>
      <c r="M257" t="str">
        <v>😷</v>
      </c>
      <c r="N257" t="str">
        <v xml:space="preserve"> avec masque médical</v>
      </c>
      <c r="P257">
        <v>1214</v>
      </c>
      <c r="Q257" t="str">
        <v>1F9C4</v>
      </c>
      <c r="R257" t="str">
        <v>🧄</v>
      </c>
      <c r="S257" t="str">
        <v>ail</v>
      </c>
    </row>
    <row r="258">
      <c r="A258">
        <v>243</v>
      </c>
      <c r="B258" t="str">
        <v>1F32C</v>
      </c>
      <c r="C258" t="str">
        <v>🌬</v>
      </c>
      <c r="D258" t="str">
        <v>face au vent</v>
      </c>
      <c r="F258">
        <v>567</v>
      </c>
      <c r="G258" t="str">
        <v>1F47D</v>
      </c>
      <c r="H258" t="str">
        <v>👽</v>
      </c>
      <c r="I258" t="str">
        <v>étranger</v>
      </c>
      <c r="K258">
        <v>891</v>
      </c>
      <c r="L258" t="str">
        <v>1F638</v>
      </c>
      <c r="M258" t="str">
        <v>😸</v>
      </c>
      <c r="N258" t="str">
        <v>chat souriant avec des yeux souriants</v>
      </c>
      <c r="P258">
        <v>1215</v>
      </c>
      <c r="Q258" t="str">
        <v>1F9C5</v>
      </c>
      <c r="R258" t="str">
        <v>🧅</v>
      </c>
      <c r="S258" t="str">
        <v>oignon</v>
      </c>
    </row>
    <row r="259">
      <c r="A259">
        <v>244</v>
      </c>
      <c r="B259" t="str">
        <v>1F32D</v>
      </c>
      <c r="C259" t="str">
        <v>🌭</v>
      </c>
      <c r="D259" t="str">
        <v>hot-dog</v>
      </c>
      <c r="F259">
        <v>568</v>
      </c>
      <c r="G259" t="str">
        <v>1F47E</v>
      </c>
      <c r="H259" t="str">
        <v>👾</v>
      </c>
      <c r="I259" t="str">
        <v>monstre extraterrestre</v>
      </c>
      <c r="K259">
        <v>892</v>
      </c>
      <c r="L259" t="str">
        <v>1F639</v>
      </c>
      <c r="M259" t="str">
        <v>😹</v>
      </c>
      <c r="N259" t="str">
        <v>chat avec des larmes de joie</v>
      </c>
      <c r="P259">
        <v>1216</v>
      </c>
      <c r="Q259" t="str">
        <v>1F9C6</v>
      </c>
      <c r="R259" t="str">
        <v>🧆</v>
      </c>
      <c r="S259" t="str">
        <v>falafel</v>
      </c>
    </row>
    <row r="260">
      <c r="A260">
        <v>245</v>
      </c>
      <c r="B260" t="str">
        <v>1F32E</v>
      </c>
      <c r="C260" t="str">
        <v>🌮</v>
      </c>
      <c r="D260" t="str">
        <v>taco</v>
      </c>
      <c r="F260">
        <v>569</v>
      </c>
      <c r="G260" t="str">
        <v>1F47F</v>
      </c>
      <c r="H260" t="str">
        <v>👿</v>
      </c>
      <c r="I260" t="str">
        <v>visage en colère avec des cornes</v>
      </c>
      <c r="K260">
        <v>893</v>
      </c>
      <c r="L260" t="str">
        <v>1F63A</v>
      </c>
      <c r="M260" t="str">
        <v>😺</v>
      </c>
      <c r="N260" t="str">
        <v>Chat souriant</v>
      </c>
      <c r="P260">
        <v>1217</v>
      </c>
      <c r="Q260" t="str">
        <v>1F9C7</v>
      </c>
      <c r="R260" t="str">
        <v>🧇</v>
      </c>
      <c r="S260" t="str">
        <v>gaufre</v>
      </c>
    </row>
    <row r="261">
      <c r="A261">
        <v>246</v>
      </c>
      <c r="B261" t="str">
        <v>1F32F</v>
      </c>
      <c r="C261" t="str">
        <v>🌯</v>
      </c>
      <c r="D261" t="str">
        <v>burrito</v>
      </c>
      <c r="F261">
        <v>570</v>
      </c>
      <c r="G261" t="str">
        <v>1F480</v>
      </c>
      <c r="H261" t="str">
        <v>💀</v>
      </c>
      <c r="I261" t="str">
        <v>crâne</v>
      </c>
      <c r="K261">
        <v>894</v>
      </c>
      <c r="L261" t="str">
        <v>1F63B</v>
      </c>
      <c r="M261" t="str">
        <v>😻</v>
      </c>
      <c r="N261" t="str">
        <v>chat souriant avec des yeux de cœur</v>
      </c>
      <c r="P261">
        <v>1218</v>
      </c>
      <c r="Q261" t="str">
        <v>1F9C8</v>
      </c>
      <c r="R261" t="str">
        <v>🧈</v>
      </c>
      <c r="S261" t="str">
        <v>beurre</v>
      </c>
    </row>
    <row r="262">
      <c r="A262">
        <v>247</v>
      </c>
      <c r="B262" t="str">
        <v>1F330</v>
      </c>
      <c r="C262" t="str">
        <v>🌰</v>
      </c>
      <c r="D262" t="str">
        <v>châtaigne</v>
      </c>
      <c r="F262">
        <v>571</v>
      </c>
      <c r="G262" t="str">
        <v>1F481</v>
      </c>
      <c r="H262" t="str">
        <v>💁</v>
      </c>
      <c r="I262" t="str">
        <v>personne basculant la main</v>
      </c>
      <c r="K262">
        <v>895</v>
      </c>
      <c r="L262" t="str">
        <v>1F63C</v>
      </c>
      <c r="M262" t="str">
        <v>😼</v>
      </c>
      <c r="N262" t="str">
        <v>chat au sourire ironique</v>
      </c>
      <c r="P262">
        <v>1219</v>
      </c>
      <c r="Q262" t="str">
        <v>1F9C9</v>
      </c>
      <c r="R262" t="str">
        <v>🧉</v>
      </c>
      <c r="S262" t="str">
        <v>compagnon</v>
      </c>
    </row>
    <row r="263">
      <c r="A263">
        <v>248</v>
      </c>
      <c r="B263" t="str">
        <v>1F331</v>
      </c>
      <c r="C263" t="str">
        <v>🌱</v>
      </c>
      <c r="D263" t="str">
        <v>plant</v>
      </c>
      <c r="F263">
        <v>572</v>
      </c>
      <c r="G263" t="str">
        <v>1F482</v>
      </c>
      <c r="H263" t="str">
        <v>💂</v>
      </c>
      <c r="I263" t="str">
        <v>garde</v>
      </c>
      <c r="K263">
        <v>896</v>
      </c>
      <c r="L263" t="str">
        <v>1F63D</v>
      </c>
      <c r="M263" t="str">
        <v>😽</v>
      </c>
      <c r="N263" t="str">
        <v>embrasser le chat</v>
      </c>
      <c r="P263">
        <v>1220</v>
      </c>
      <c r="Q263" t="str">
        <v>1F9CA</v>
      </c>
      <c r="R263" t="str">
        <v>🧊</v>
      </c>
      <c r="S263" t="str">
        <v>glace</v>
      </c>
    </row>
    <row r="264">
      <c r="A264">
        <v>249</v>
      </c>
      <c r="B264" t="str">
        <v>1F332</v>
      </c>
      <c r="C264" t="str">
        <v>🌲</v>
      </c>
      <c r="D264" t="str">
        <v>arbre à feuilles persistantes</v>
      </c>
      <c r="F264">
        <v>573</v>
      </c>
      <c r="G264" t="str">
        <v>1F483</v>
      </c>
      <c r="H264" t="str">
        <v>💃</v>
      </c>
      <c r="I264" t="str">
        <v>femme dansant</v>
      </c>
      <c r="K264">
        <v>897</v>
      </c>
      <c r="L264" t="str">
        <v>1F63E</v>
      </c>
      <c r="M264" t="str">
        <v>😾</v>
      </c>
      <c r="N264" t="str">
        <v>faire la moue</v>
      </c>
      <c r="P264">
        <v>1221</v>
      </c>
      <c r="Q264" t="str">
        <v>1F9CB</v>
      </c>
      <c r="R264" t="str">
        <v>🧋</v>
      </c>
      <c r="S264" t="str">
        <v>thé à bulles</v>
      </c>
    </row>
    <row r="265">
      <c r="A265">
        <v>250</v>
      </c>
      <c r="B265" t="str">
        <v>1F333</v>
      </c>
      <c r="C265" t="str">
        <v>🌳</v>
      </c>
      <c r="D265" t="str">
        <v>arbre feuillu</v>
      </c>
      <c r="F265">
        <v>574</v>
      </c>
      <c r="G265" t="str">
        <v>1F484</v>
      </c>
      <c r="H265" t="str">
        <v>💄</v>
      </c>
      <c r="I265" t="str">
        <v>rouge à lèvres</v>
      </c>
      <c r="K265">
        <v>898</v>
      </c>
      <c r="L265" t="str">
        <v>1F63F</v>
      </c>
      <c r="M265" t="str">
        <v>😿</v>
      </c>
      <c r="N265" t="str">
        <v>chat qui pleure</v>
      </c>
      <c r="P265">
        <v>1222</v>
      </c>
      <c r="Q265" t="str">
        <v>1F9CC</v>
      </c>
      <c r="R265" t="str">
        <v>🧌</v>
      </c>
    </row>
    <row r="266">
      <c r="A266">
        <v>251</v>
      </c>
      <c r="B266" t="str">
        <v>1F334</v>
      </c>
      <c r="C266" t="str">
        <v>🌴</v>
      </c>
      <c r="D266" t="str">
        <v>palmier</v>
      </c>
      <c r="F266">
        <v>575</v>
      </c>
      <c r="G266" t="str">
        <v>1F485</v>
      </c>
      <c r="H266" t="str">
        <v>💅</v>
      </c>
      <c r="I266" t="str">
        <v>vernis à ongles</v>
      </c>
      <c r="K266">
        <v>899</v>
      </c>
      <c r="L266" t="str">
        <v>1F640</v>
      </c>
      <c r="M266" t="str">
        <v>🙀</v>
      </c>
      <c r="N266" t="str">
        <v>chat fatigué</v>
      </c>
      <c r="P266">
        <v>1223</v>
      </c>
      <c r="Q266" t="str">
        <v>1F9CD</v>
      </c>
      <c r="R266" t="str">
        <v>🧍</v>
      </c>
      <c r="S266" t="str">
        <v>personne debout</v>
      </c>
    </row>
    <row r="267">
      <c r="A267">
        <v>252</v>
      </c>
      <c r="B267" t="str">
        <v>1F335</v>
      </c>
      <c r="C267" t="str">
        <v>🌵</v>
      </c>
      <c r="D267" t="str">
        <v>cactus</v>
      </c>
      <c r="F267">
        <v>576</v>
      </c>
      <c r="G267" t="str">
        <v>1F486</v>
      </c>
      <c r="H267" t="str">
        <v>💆</v>
      </c>
      <c r="I267" t="str">
        <v>personne se faisant masser</v>
      </c>
      <c r="K267">
        <v>900</v>
      </c>
      <c r="L267" t="str">
        <v>1F641</v>
      </c>
      <c r="M267" t="str">
        <v>🙁</v>
      </c>
      <c r="N267" t="str">
        <v>visage légèrement froncé les sourcils</v>
      </c>
      <c r="P267">
        <v>1224</v>
      </c>
      <c r="Q267" t="str">
        <v>1F9CE</v>
      </c>
      <c r="R267" t="str">
        <v>🧎</v>
      </c>
      <c r="S267" t="str">
        <v>personne agenouillé</v>
      </c>
    </row>
    <row r="268">
      <c r="A268">
        <v>253</v>
      </c>
      <c r="B268" t="str">
        <v>1F336</v>
      </c>
      <c r="C268" t="str">
        <v>🌶</v>
      </c>
      <c r="D268" t="str">
        <v>piment</v>
      </c>
      <c r="F268">
        <v>577</v>
      </c>
      <c r="G268" t="str">
        <v>1F487</v>
      </c>
      <c r="H268" t="str">
        <v>💇</v>
      </c>
      <c r="I268" t="str">
        <v>personne se faisant couper les cheveux</v>
      </c>
      <c r="K268">
        <v>901</v>
      </c>
      <c r="L268" t="str">
        <v>1F642</v>
      </c>
      <c r="M268" t="str">
        <v>🙂</v>
      </c>
      <c r="N268" t="str">
        <v>visage légèrement souriant</v>
      </c>
      <c r="P268">
        <v>1225</v>
      </c>
      <c r="Q268" t="str">
        <v>1F9CF</v>
      </c>
      <c r="R268" t="str">
        <v>🧏</v>
      </c>
      <c r="S268" t="str">
        <v>sourd</v>
      </c>
    </row>
    <row r="269">
      <c r="A269">
        <v>254</v>
      </c>
      <c r="B269" t="str">
        <v>1F337</v>
      </c>
      <c r="C269" t="str">
        <v>🌷</v>
      </c>
      <c r="D269" t="str">
        <v>Tulipe</v>
      </c>
      <c r="F269">
        <v>578</v>
      </c>
      <c r="G269" t="str">
        <v>1F488</v>
      </c>
      <c r="H269" t="str">
        <v>💈</v>
      </c>
      <c r="I269" t="str">
        <v>bâton de barbier</v>
      </c>
      <c r="K269">
        <v>902</v>
      </c>
      <c r="L269" t="str">
        <v>1F643</v>
      </c>
      <c r="M269" t="str">
        <v>🙃</v>
      </c>
      <c r="N269" t="str">
        <v>visage à l’envers</v>
      </c>
      <c r="P269">
        <v>1226</v>
      </c>
      <c r="Q269" t="str">
        <v>1F9D0</v>
      </c>
      <c r="R269" t="str">
        <v>🧐</v>
      </c>
      <c r="S269" t="str">
        <v>visage avec monocle</v>
      </c>
    </row>
    <row r="270">
      <c r="A270">
        <v>255</v>
      </c>
      <c r="B270" t="str">
        <v>1F338</v>
      </c>
      <c r="C270" t="str">
        <v>🌸</v>
      </c>
      <c r="D270" t="str">
        <v>fleur de cerisier</v>
      </c>
      <c r="F270">
        <v>579</v>
      </c>
      <c r="G270" t="str">
        <v>1F489</v>
      </c>
      <c r="H270" t="str">
        <v>💉</v>
      </c>
      <c r="I270" t="str">
        <v>seringue</v>
      </c>
      <c r="K270">
        <v>903</v>
      </c>
      <c r="L270" t="str">
        <v>1F644</v>
      </c>
      <c r="M270" t="str">
        <v>🙄</v>
      </c>
      <c r="N270" t="str">
        <v>visage avec des yeux qui roulent</v>
      </c>
      <c r="P270">
        <v>1227</v>
      </c>
      <c r="Q270" t="str">
        <v>1F9D1</v>
      </c>
      <c r="R270" t="str">
        <v>🧑</v>
      </c>
      <c r="S270" t="str">
        <v>personne</v>
      </c>
    </row>
    <row r="271">
      <c r="A271">
        <v>256</v>
      </c>
      <c r="B271" t="str">
        <v>1F339</v>
      </c>
      <c r="C271" t="str">
        <v>🌹</v>
      </c>
      <c r="D271" t="str">
        <v>rose</v>
      </c>
      <c r="F271">
        <v>580</v>
      </c>
      <c r="G271" t="str">
        <v>1F48A</v>
      </c>
      <c r="H271" t="str">
        <v>💊</v>
      </c>
      <c r="I271" t="str">
        <v>pilule</v>
      </c>
      <c r="K271">
        <v>904</v>
      </c>
      <c r="L271" t="str">
        <v>1F645</v>
      </c>
      <c r="M271" t="str">
        <v>🙅</v>
      </c>
      <c r="N271" t="str">
        <v>personne faisant signe NON</v>
      </c>
      <c r="P271">
        <v>1228</v>
      </c>
      <c r="Q271" t="str">
        <v>1F9D2</v>
      </c>
      <c r="R271" t="str">
        <v>🧒</v>
      </c>
      <c r="S271" t="str">
        <v>enfant</v>
      </c>
    </row>
    <row r="272">
      <c r="A272">
        <v>257</v>
      </c>
      <c r="B272" t="str">
        <v>1F33A</v>
      </c>
      <c r="C272" t="str">
        <v>🌺</v>
      </c>
      <c r="D272" t="str">
        <v>hibiscus</v>
      </c>
      <c r="F272">
        <v>581</v>
      </c>
      <c r="G272" t="str">
        <v>1F48B</v>
      </c>
      <c r="H272" t="str">
        <v>💋</v>
      </c>
      <c r="I272" t="str">
        <v>marque de baiser</v>
      </c>
      <c r="K272">
        <v>905</v>
      </c>
      <c r="L272" t="str">
        <v>1F646</v>
      </c>
      <c r="M272" t="str">
        <v>🙆</v>
      </c>
      <c r="N272" t="str">
        <v>personne faisant signe OK</v>
      </c>
      <c r="P272">
        <v>1229</v>
      </c>
      <c r="Q272" t="str">
        <v>1F9D3</v>
      </c>
      <c r="R272" t="str">
        <v>🧓</v>
      </c>
      <c r="S272" t="str">
        <v>personne âgée</v>
      </c>
    </row>
    <row r="273">
      <c r="A273">
        <v>258</v>
      </c>
      <c r="B273" t="str">
        <v>1F33B</v>
      </c>
      <c r="C273" t="str">
        <v>🌻</v>
      </c>
      <c r="D273" t="str">
        <v>tournesol</v>
      </c>
      <c r="F273">
        <v>582</v>
      </c>
      <c r="G273" t="str">
        <v>1F48C</v>
      </c>
      <c r="H273" t="str">
        <v>💌</v>
      </c>
      <c r="I273" t="str">
        <v>lettre d’amour</v>
      </c>
      <c r="K273">
        <v>906</v>
      </c>
      <c r="L273" t="str">
        <v>1F647</v>
      </c>
      <c r="M273" t="str">
        <v>🙇</v>
      </c>
      <c r="N273" t="str">
        <v>personne s’inclinant</v>
      </c>
      <c r="P273">
        <v>1230</v>
      </c>
      <c r="Q273" t="str">
        <v>1F9D4</v>
      </c>
      <c r="R273" t="str">
        <v>🧔</v>
      </c>
      <c r="S273" t="str">
        <v>personne: barbe</v>
      </c>
    </row>
    <row r="274">
      <c r="A274">
        <v>259</v>
      </c>
      <c r="B274" t="str">
        <v>1F33C</v>
      </c>
      <c r="C274" t="str">
        <v>🌼</v>
      </c>
      <c r="D274" t="str">
        <v>fleurir</v>
      </c>
      <c r="F274">
        <v>583</v>
      </c>
      <c r="G274" t="str">
        <v>1F48D</v>
      </c>
      <c r="H274" t="str">
        <v>💍</v>
      </c>
      <c r="I274" t="str">
        <v>bague</v>
      </c>
      <c r="K274">
        <v>907</v>
      </c>
      <c r="L274" t="str">
        <v>1F648</v>
      </c>
      <c r="M274" t="str">
        <v>🙈</v>
      </c>
      <c r="N274" t="str">
        <v>voir-pas-mal singe</v>
      </c>
      <c r="P274">
        <v>1231</v>
      </c>
      <c r="Q274" t="str">
        <v>1F9D5</v>
      </c>
      <c r="R274" t="str">
        <v>🧕</v>
      </c>
      <c r="S274" t="str">
        <v>femme avec foulard</v>
      </c>
    </row>
    <row r="275">
      <c r="A275">
        <v>260</v>
      </c>
      <c r="B275" t="str">
        <v>1F33D</v>
      </c>
      <c r="C275" t="str">
        <v>🌽</v>
      </c>
      <c r="D275" t="str">
        <v>épi de maïs</v>
      </c>
      <c r="F275">
        <v>584</v>
      </c>
      <c r="G275" t="str">
        <v>1F48E</v>
      </c>
      <c r="H275" t="str">
        <v>💎</v>
      </c>
      <c r="I275" t="str">
        <v>pierre précieuse</v>
      </c>
      <c r="K275">
        <v>908</v>
      </c>
      <c r="L275" t="str">
        <v>1F649</v>
      </c>
      <c r="M275" t="str">
        <v>🙉</v>
      </c>
      <c r="N275" t="str">
        <v>n’entendez pas de singe maléfique</v>
      </c>
      <c r="P275">
        <v>1232</v>
      </c>
      <c r="Q275" t="str">
        <v>1F9D6</v>
      </c>
      <c r="R275" t="str">
        <v>🧖</v>
      </c>
      <c r="S275" t="str">
        <v>personne dans une chambre à vapeur</v>
      </c>
    </row>
    <row r="276">
      <c r="A276">
        <v>261</v>
      </c>
      <c r="B276" t="str">
        <v>1F33E</v>
      </c>
      <c r="C276" t="str">
        <v>🌾</v>
      </c>
      <c r="D276" t="str">
        <v>gerbe de riz</v>
      </c>
      <c r="F276">
        <v>585</v>
      </c>
      <c r="G276" t="str">
        <v>1F48F</v>
      </c>
      <c r="H276" t="str">
        <v>💏</v>
      </c>
      <c r="I276" t="str">
        <v>baiser</v>
      </c>
      <c r="K276">
        <v>909</v>
      </c>
      <c r="L276" t="str">
        <v>1F64A</v>
      </c>
      <c r="M276" t="str">
        <v>🙊</v>
      </c>
      <c r="N276" t="str">
        <v>parler-pas-mal singe</v>
      </c>
      <c r="P276">
        <v>1233</v>
      </c>
      <c r="Q276" t="str">
        <v>1F9D7</v>
      </c>
      <c r="R276" t="str">
        <v>🧗</v>
      </c>
      <c r="S276" t="str">
        <v>personne grimpant</v>
      </c>
    </row>
    <row r="277">
      <c r="A277">
        <v>262</v>
      </c>
      <c r="B277" t="str">
        <v>1F33F</v>
      </c>
      <c r="C277" t="str">
        <v>🌿</v>
      </c>
      <c r="D277" t="str">
        <v>herbe</v>
      </c>
      <c r="F277">
        <v>586</v>
      </c>
      <c r="G277" t="str">
        <v>1F490</v>
      </c>
      <c r="H277" t="str">
        <v>💐</v>
      </c>
      <c r="I277" t="str">
        <v>bouquet</v>
      </c>
      <c r="K277">
        <v>910</v>
      </c>
      <c r="L277" t="str">
        <v>1F64B</v>
      </c>
      <c r="M277" t="str">
        <v>🙋</v>
      </c>
      <c r="N277" t="str">
        <v>personne levant la main</v>
      </c>
      <c r="P277">
        <v>1234</v>
      </c>
      <c r="Q277" t="str">
        <v>1F9D8</v>
      </c>
      <c r="R277" t="str">
        <v>🧘</v>
      </c>
      <c r="S277" t="str">
        <v>personne en position lotus</v>
      </c>
    </row>
    <row r="278">
      <c r="A278">
        <v>263</v>
      </c>
      <c r="B278" t="str">
        <v>1F340</v>
      </c>
      <c r="C278" t="str">
        <v>🍀</v>
      </c>
      <c r="D278" t="str">
        <v>trèfle à quatre feuilles</v>
      </c>
      <c r="F278">
        <v>587</v>
      </c>
      <c r="G278" t="str">
        <v>1F491</v>
      </c>
      <c r="H278" t="str">
        <v>💑</v>
      </c>
      <c r="I278" t="str">
        <v>couple avec cœur</v>
      </c>
      <c r="K278">
        <v>911</v>
      </c>
      <c r="L278" t="str">
        <v>1F64C</v>
      </c>
      <c r="M278" t="str">
        <v>🙌</v>
      </c>
      <c r="N278" t="str">
        <v>lever la main</v>
      </c>
      <c r="P278">
        <v>1235</v>
      </c>
      <c r="Q278" t="str">
        <v>1F9D9</v>
      </c>
      <c r="R278" t="str">
        <v>🧙</v>
      </c>
      <c r="S278" t="str">
        <v>mage</v>
      </c>
    </row>
    <row r="279">
      <c r="A279">
        <v>264</v>
      </c>
      <c r="B279" t="str">
        <v>1F341</v>
      </c>
      <c r="C279" t="str">
        <v>🍁</v>
      </c>
      <c r="D279" t="str">
        <v>feuille d’érable</v>
      </c>
      <c r="F279">
        <v>588</v>
      </c>
      <c r="G279" t="str">
        <v>1F492</v>
      </c>
      <c r="H279" t="str">
        <v>💒</v>
      </c>
      <c r="I279" t="str">
        <v>mariage</v>
      </c>
      <c r="K279">
        <v>912</v>
      </c>
      <c r="L279" t="str">
        <v>1F64D</v>
      </c>
      <c r="M279" t="str">
        <v>🙍</v>
      </c>
      <c r="N279" t="str">
        <v>personne fronçant les sourcils</v>
      </c>
      <c r="P279">
        <v>1236</v>
      </c>
      <c r="Q279" t="str">
        <v>1F9DA</v>
      </c>
      <c r="R279" t="str">
        <v>🧚</v>
      </c>
      <c r="S279" t="str">
        <v>fée</v>
      </c>
    </row>
    <row r="280">
      <c r="A280">
        <v>265</v>
      </c>
      <c r="B280" t="str">
        <v>1F342</v>
      </c>
      <c r="C280" t="str">
        <v>🍂</v>
      </c>
      <c r="D280" t="str">
        <v>feuille tombée</v>
      </c>
      <c r="F280">
        <v>589</v>
      </c>
      <c r="G280" t="str">
        <v>1F493</v>
      </c>
      <c r="H280" t="str">
        <v>💓</v>
      </c>
      <c r="I280" t="str">
        <v>cœur battant</v>
      </c>
      <c r="K280">
        <v>913</v>
      </c>
      <c r="L280" t="str">
        <v>1F64E</v>
      </c>
      <c r="M280" t="str">
        <v>🙎</v>
      </c>
      <c r="N280" t="str">
        <v>personne mettant la moue</v>
      </c>
      <c r="P280">
        <v>1237</v>
      </c>
      <c r="Q280" t="str">
        <v>1F9DB</v>
      </c>
      <c r="R280" t="str">
        <v>🧛</v>
      </c>
      <c r="S280" t="str">
        <v>vampire</v>
      </c>
    </row>
    <row r="281">
      <c r="A281">
        <v>266</v>
      </c>
      <c r="B281" t="str">
        <v>1F343</v>
      </c>
      <c r="C281" t="str">
        <v>🍃</v>
      </c>
      <c r="D281" t="str">
        <v>feuilles flottant dans le vent</v>
      </c>
      <c r="F281">
        <v>590</v>
      </c>
      <c r="G281" t="str">
        <v>1F494</v>
      </c>
      <c r="H281" t="str">
        <v>💔</v>
      </c>
      <c r="I281" t="str">
        <v>cœur brisé</v>
      </c>
      <c r="K281">
        <v>914</v>
      </c>
      <c r="L281" t="str">
        <v>1F64F</v>
      </c>
      <c r="M281" t="str">
        <v>🙏</v>
      </c>
      <c r="N281" t="str">
        <v>mains jointes</v>
      </c>
      <c r="P281">
        <v>1238</v>
      </c>
      <c r="Q281" t="str">
        <v>1F9DC</v>
      </c>
      <c r="R281" t="str">
        <v>🧜</v>
      </c>
      <c r="S281" t="str">
        <v>merperson</v>
      </c>
    </row>
    <row r="282">
      <c r="A282">
        <v>267</v>
      </c>
      <c r="B282" t="str">
        <v>1F344</v>
      </c>
      <c r="C282" t="str">
        <v>🍄</v>
      </c>
      <c r="D282" t="str">
        <v>champignon</v>
      </c>
      <c r="F282">
        <v>591</v>
      </c>
      <c r="G282" t="str">
        <v>1F495</v>
      </c>
      <c r="H282" t="str">
        <v>💕</v>
      </c>
      <c r="I282" t="str">
        <v>deux cœurs</v>
      </c>
      <c r="K282">
        <v>915</v>
      </c>
      <c r="L282" t="str">
        <v>1F680</v>
      </c>
      <c r="M282" t="str">
        <v>🚀</v>
      </c>
      <c r="N282" t="str">
        <v>fusée</v>
      </c>
      <c r="P282">
        <v>1239</v>
      </c>
      <c r="Q282" t="str">
        <v>1F9DD</v>
      </c>
      <c r="R282" t="str">
        <v>🧝</v>
      </c>
      <c r="S282" t="str">
        <v>Onze</v>
      </c>
    </row>
    <row r="283">
      <c r="A283">
        <v>268</v>
      </c>
      <c r="B283" t="str">
        <v>1F345</v>
      </c>
      <c r="C283" t="str">
        <v>🍅</v>
      </c>
      <c r="D283" t="str">
        <v>tomate</v>
      </c>
      <c r="F283">
        <v>592</v>
      </c>
      <c r="G283" t="str">
        <v>1F496</v>
      </c>
      <c r="H283" t="str">
        <v>💖</v>
      </c>
      <c r="I283" t="str">
        <v>cœur étincelant</v>
      </c>
      <c r="K283">
        <v>916</v>
      </c>
      <c r="L283" t="str">
        <v>1F681</v>
      </c>
      <c r="M283" t="str">
        <v>🚁</v>
      </c>
      <c r="N283" t="str">
        <v>hélicoptère</v>
      </c>
      <c r="P283">
        <v>1240</v>
      </c>
      <c r="Q283" t="str">
        <v>1F9DE</v>
      </c>
      <c r="R283" t="str">
        <v>🧞</v>
      </c>
      <c r="S283" t="str">
        <v>génie</v>
      </c>
    </row>
    <row r="284">
      <c r="A284">
        <v>269</v>
      </c>
      <c r="B284" t="str">
        <v>1F346</v>
      </c>
      <c r="C284" t="str">
        <v>🍆</v>
      </c>
      <c r="D284" t="str">
        <v>aubergine</v>
      </c>
      <c r="F284">
        <v>593</v>
      </c>
      <c r="G284" t="str">
        <v>1F497</v>
      </c>
      <c r="H284" t="str">
        <v>💗</v>
      </c>
      <c r="I284" t="str">
        <v>cœur en croissance</v>
      </c>
      <c r="K284">
        <v>917</v>
      </c>
      <c r="L284" t="str">
        <v>1F682</v>
      </c>
      <c r="M284" t="str">
        <v>🚂</v>
      </c>
      <c r="N284" t="str">
        <v>locomotive</v>
      </c>
      <c r="P284">
        <v>1241</v>
      </c>
      <c r="Q284" t="str">
        <v>1F9DF</v>
      </c>
      <c r="R284" t="str">
        <v>🧟</v>
      </c>
      <c r="S284" t="str">
        <v>zombi</v>
      </c>
    </row>
    <row r="285">
      <c r="A285">
        <v>270</v>
      </c>
      <c r="B285" t="str">
        <v>1F347</v>
      </c>
      <c r="C285" t="str">
        <v>🍇</v>
      </c>
      <c r="D285" t="str">
        <v>raisins</v>
      </c>
      <c r="F285">
        <v>594</v>
      </c>
      <c r="G285" t="str">
        <v>1F498</v>
      </c>
      <c r="H285" t="str">
        <v>💘</v>
      </c>
      <c r="I285" t="str">
        <v>cœur avec flèche</v>
      </c>
      <c r="K285">
        <v>918</v>
      </c>
      <c r="L285" t="str">
        <v>1F683</v>
      </c>
      <c r="M285" t="str">
        <v>🚃</v>
      </c>
      <c r="N285" t="str">
        <v>wagon de chemin de fer</v>
      </c>
      <c r="P285">
        <v>1242</v>
      </c>
      <c r="Q285" t="str">
        <v>1F9E0</v>
      </c>
      <c r="R285" t="str">
        <v>🧠</v>
      </c>
      <c r="S285" t="str">
        <v>cerveau</v>
      </c>
    </row>
    <row r="286">
      <c r="A286">
        <v>271</v>
      </c>
      <c r="B286" t="str">
        <v>1F348</v>
      </c>
      <c r="C286" t="str">
        <v>🍈</v>
      </c>
      <c r="D286" t="str">
        <v>melon</v>
      </c>
      <c r="F286">
        <v>595</v>
      </c>
      <c r="G286" t="str">
        <v>1F499</v>
      </c>
      <c r="H286" t="str">
        <v>💙</v>
      </c>
      <c r="I286" t="str">
        <v>cœur bleu</v>
      </c>
      <c r="K286">
        <v>919</v>
      </c>
      <c r="L286" t="str">
        <v>1F684</v>
      </c>
      <c r="M286" t="str">
        <v>🚄</v>
      </c>
      <c r="N286" t="str">
        <v>TGV</v>
      </c>
      <c r="P286">
        <v>1243</v>
      </c>
      <c r="Q286" t="str">
        <v>1F9E1</v>
      </c>
      <c r="R286" t="str">
        <v>🧡</v>
      </c>
      <c r="S286" t="str">
        <v>cœur orange</v>
      </c>
    </row>
    <row r="287">
      <c r="A287">
        <v>272</v>
      </c>
      <c r="B287" t="str">
        <v>1F349</v>
      </c>
      <c r="C287" t="str">
        <v>🍉</v>
      </c>
      <c r="D287" t="str">
        <v>pastèque</v>
      </c>
      <c r="F287">
        <v>596</v>
      </c>
      <c r="G287" t="str">
        <v>1F49A</v>
      </c>
      <c r="H287" t="str">
        <v>💚</v>
      </c>
      <c r="I287" t="str">
        <v>cœur vert</v>
      </c>
      <c r="K287">
        <v>920</v>
      </c>
      <c r="L287" t="str">
        <v>1F685</v>
      </c>
      <c r="M287" t="str">
        <v>🚅</v>
      </c>
      <c r="N287" t="str">
        <v>shinkansen</v>
      </c>
      <c r="P287">
        <v>1244</v>
      </c>
      <c r="Q287" t="str">
        <v>1F9E2</v>
      </c>
      <c r="R287" t="str">
        <v>🧢</v>
      </c>
      <c r="S287" t="str">
        <v>bouchon facturé</v>
      </c>
    </row>
    <row r="288">
      <c r="A288">
        <v>273</v>
      </c>
      <c r="B288" t="str">
        <v>1F34A</v>
      </c>
      <c r="C288" t="str">
        <v>🍊</v>
      </c>
      <c r="D288" t="str">
        <v>mandarine</v>
      </c>
      <c r="F288">
        <v>597</v>
      </c>
      <c r="G288" t="str">
        <v>1F49B</v>
      </c>
      <c r="H288" t="str">
        <v>💛</v>
      </c>
      <c r="I288" t="str">
        <v>cœur jaune</v>
      </c>
      <c r="K288">
        <v>921</v>
      </c>
      <c r="L288" t="str">
        <v>1F686</v>
      </c>
      <c r="M288" t="str">
        <v>🚆</v>
      </c>
      <c r="N288" t="str">
        <v>train</v>
      </c>
      <c r="P288">
        <v>1245</v>
      </c>
      <c r="Q288" t="str">
        <v>1F9E3</v>
      </c>
      <c r="R288" t="str">
        <v>🧣</v>
      </c>
      <c r="S288" t="str">
        <v>foulard</v>
      </c>
    </row>
    <row r="289">
      <c r="A289">
        <v>274</v>
      </c>
      <c r="B289" t="str">
        <v>1F34B</v>
      </c>
      <c r="C289" t="str">
        <v>🍋</v>
      </c>
      <c r="D289" t="str">
        <v>citron</v>
      </c>
      <c r="F289">
        <v>598</v>
      </c>
      <c r="G289" t="str">
        <v>1F49C</v>
      </c>
      <c r="H289" t="str">
        <v>💜</v>
      </c>
      <c r="I289" t="str">
        <v>cœur violet</v>
      </c>
      <c r="K289">
        <v>922</v>
      </c>
      <c r="L289" t="str">
        <v>1F687</v>
      </c>
      <c r="M289" t="str">
        <v>🚇</v>
      </c>
      <c r="N289" t="str">
        <v>métro</v>
      </c>
      <c r="P289">
        <v>1246</v>
      </c>
      <c r="Q289" t="str">
        <v>1F9E4</v>
      </c>
      <c r="R289" t="str">
        <v>🧤</v>
      </c>
      <c r="S289" t="str">
        <v>Gants</v>
      </c>
    </row>
    <row r="290">
      <c r="A290">
        <v>275</v>
      </c>
      <c r="B290" t="str">
        <v>1F34C</v>
      </c>
      <c r="C290" t="str">
        <v>🍌</v>
      </c>
      <c r="D290" t="str">
        <v>banane</v>
      </c>
      <c r="F290">
        <v>599</v>
      </c>
      <c r="G290" t="str">
        <v>1F49D</v>
      </c>
      <c r="H290" t="str">
        <v>💝</v>
      </c>
      <c r="I290" t="str">
        <v>cœur avec ruban</v>
      </c>
      <c r="K290">
        <v>923</v>
      </c>
      <c r="L290" t="str">
        <v>1F688</v>
      </c>
      <c r="M290" t="str">
        <v>🚈</v>
      </c>
      <c r="N290" t="str">
        <v>train léger sur rail</v>
      </c>
      <c r="P290">
        <v>1247</v>
      </c>
      <c r="Q290" t="str">
        <v>1F9E5</v>
      </c>
      <c r="R290" t="str">
        <v>🧥</v>
      </c>
      <c r="S290" t="str">
        <v>manteau</v>
      </c>
    </row>
    <row r="291">
      <c r="A291">
        <v>276</v>
      </c>
      <c r="B291" t="str">
        <v>1F34D</v>
      </c>
      <c r="C291" t="str">
        <v>🍍</v>
      </c>
      <c r="D291" t="str">
        <v>ananas</v>
      </c>
      <c r="F291">
        <v>600</v>
      </c>
      <c r="G291" t="str">
        <v>1F49E</v>
      </c>
      <c r="H291" t="str">
        <v>💞</v>
      </c>
      <c r="I291" t="str">
        <v>cœurs tournants</v>
      </c>
      <c r="K291">
        <v>924</v>
      </c>
      <c r="L291" t="str">
        <v>1F689</v>
      </c>
      <c r="M291" t="str">
        <v>🚉</v>
      </c>
      <c r="N291" t="str">
        <v>gare</v>
      </c>
      <c r="P291">
        <v>1248</v>
      </c>
      <c r="Q291" t="str">
        <v>1F9E6</v>
      </c>
      <c r="R291" t="str">
        <v>🧦</v>
      </c>
      <c r="S291" t="str">
        <v>chaussettes</v>
      </c>
    </row>
    <row r="292">
      <c r="A292">
        <v>277</v>
      </c>
      <c r="B292" t="str">
        <v>1F34E</v>
      </c>
      <c r="C292" t="str">
        <v>🍎</v>
      </c>
      <c r="D292" t="str">
        <v>pomme rouge</v>
      </c>
      <c r="F292">
        <v>601</v>
      </c>
      <c r="G292" t="str">
        <v>1F49F</v>
      </c>
      <c r="H292" t="str">
        <v>💟</v>
      </c>
      <c r="I292" t="str">
        <v>décoration de cœur</v>
      </c>
      <c r="K292">
        <v>925</v>
      </c>
      <c r="L292" t="str">
        <v>1F68A</v>
      </c>
      <c r="M292" t="str">
        <v>🚊</v>
      </c>
      <c r="N292" t="str">
        <v>tramway</v>
      </c>
      <c r="P292">
        <v>1249</v>
      </c>
      <c r="Q292" t="str">
        <v>1F9E7</v>
      </c>
      <c r="R292" t="str">
        <v>🧧</v>
      </c>
      <c r="S292" t="str">
        <v>enveloppe rouge</v>
      </c>
    </row>
    <row r="293">
      <c r="A293">
        <v>278</v>
      </c>
      <c r="B293" t="str">
        <v>1F34F</v>
      </c>
      <c r="C293" t="str">
        <v>🍏</v>
      </c>
      <c r="D293" t="str">
        <v>pomme verte</v>
      </c>
      <c r="F293">
        <v>602</v>
      </c>
      <c r="G293" t="str">
        <v>1F4A0</v>
      </c>
      <c r="H293" t="str">
        <v>💠</v>
      </c>
      <c r="I293" t="str">
        <v>diamant avec un point</v>
      </c>
      <c r="K293">
        <v>926</v>
      </c>
      <c r="L293" t="str">
        <v>1F68B</v>
      </c>
      <c r="M293" t="str">
        <v>🚋</v>
      </c>
      <c r="N293" t="str">
        <v>voiture de tramway</v>
      </c>
      <c r="P293">
        <v>1250</v>
      </c>
      <c r="Q293" t="str">
        <v>1F9E8</v>
      </c>
      <c r="R293" t="str">
        <v>🧨</v>
      </c>
      <c r="S293" t="str">
        <v>pétard</v>
      </c>
    </row>
    <row r="294">
      <c r="A294">
        <v>279</v>
      </c>
      <c r="B294" t="str">
        <v>1F350</v>
      </c>
      <c r="C294" t="str">
        <v>🍐</v>
      </c>
      <c r="D294" t="str">
        <v>poire</v>
      </c>
      <c r="F294">
        <v>603</v>
      </c>
      <c r="G294" t="str">
        <v>1F4A1</v>
      </c>
      <c r="H294" t="str">
        <v>💡</v>
      </c>
      <c r="I294" t="str">
        <v>ampoule</v>
      </c>
      <c r="K294">
        <v>927</v>
      </c>
      <c r="L294" t="str">
        <v>1F68C</v>
      </c>
      <c r="M294" t="str">
        <v>🚌</v>
      </c>
      <c r="N294" t="str">
        <v>bus</v>
      </c>
      <c r="P294">
        <v>1251</v>
      </c>
      <c r="Q294" t="str">
        <v>1F9E9</v>
      </c>
      <c r="R294" t="str">
        <v>🧩</v>
      </c>
      <c r="S294" t="str">
        <v>Puzzle</v>
      </c>
    </row>
    <row r="295">
      <c r="A295">
        <v>280</v>
      </c>
      <c r="B295" t="str">
        <v>1F351</v>
      </c>
      <c r="C295" t="str">
        <v>🍑</v>
      </c>
      <c r="D295" t="str">
        <v>pêche</v>
      </c>
      <c r="F295">
        <v>604</v>
      </c>
      <c r="G295" t="str">
        <v>1F4A2</v>
      </c>
      <c r="H295" t="str">
        <v>💢</v>
      </c>
      <c r="I295" t="str">
        <v>symbole de colère</v>
      </c>
      <c r="K295">
        <v>928</v>
      </c>
      <c r="L295" t="str">
        <v>1F68D</v>
      </c>
      <c r="M295" t="str">
        <v>🚍</v>
      </c>
      <c r="N295" t="str">
        <v>bus venant en venant en venant en couple</v>
      </c>
      <c r="P295">
        <v>1252</v>
      </c>
      <c r="Q295" t="str">
        <v>1F9EA</v>
      </c>
      <c r="R295" t="str">
        <v>🧪</v>
      </c>
      <c r="S295" t="str">
        <v>éprouvette</v>
      </c>
    </row>
    <row r="296">
      <c r="A296">
        <v>281</v>
      </c>
      <c r="B296" t="str">
        <v>1F352</v>
      </c>
      <c r="C296" t="str">
        <v>🍒</v>
      </c>
      <c r="D296" t="str">
        <v>Cerises</v>
      </c>
      <c r="F296">
        <v>605</v>
      </c>
      <c r="G296" t="str">
        <v>1F4A3</v>
      </c>
      <c r="H296" t="str">
        <v>💣</v>
      </c>
      <c r="I296" t="str">
        <v>bombe</v>
      </c>
      <c r="K296">
        <v>929</v>
      </c>
      <c r="L296" t="str">
        <v>1F68E</v>
      </c>
      <c r="M296" t="str">
        <v>🚎</v>
      </c>
      <c r="N296" t="str">
        <v>trolleybus</v>
      </c>
      <c r="P296">
        <v>1253</v>
      </c>
      <c r="Q296" t="str">
        <v>1F9EB</v>
      </c>
      <c r="R296" t="str">
        <v>🧫</v>
      </c>
      <c r="S296" t="str">
        <v>Pétri</v>
      </c>
    </row>
    <row r="297">
      <c r="A297">
        <v>282</v>
      </c>
      <c r="B297" t="str">
        <v>1F353</v>
      </c>
      <c r="C297" t="str">
        <v>🍓</v>
      </c>
      <c r="D297" t="str">
        <v>fraise</v>
      </c>
      <c r="F297">
        <v>606</v>
      </c>
      <c r="G297" t="str">
        <v>1F4A4</v>
      </c>
      <c r="H297" t="str">
        <v>💤</v>
      </c>
      <c r="I297" t="str">
        <v>zzz</v>
      </c>
      <c r="K297">
        <v>930</v>
      </c>
      <c r="L297" t="str">
        <v>1F68F</v>
      </c>
      <c r="M297" t="str">
        <v>🚏</v>
      </c>
      <c r="N297" t="str">
        <v>arrêt de bus</v>
      </c>
      <c r="P297">
        <v>1254</v>
      </c>
      <c r="Q297" t="str">
        <v>1F9EC</v>
      </c>
      <c r="R297" t="str">
        <v>🧬</v>
      </c>
      <c r="S297" t="str">
        <v>ADN</v>
      </c>
    </row>
    <row r="298">
      <c r="A298">
        <v>283</v>
      </c>
      <c r="B298" t="str">
        <v>1F354</v>
      </c>
      <c r="C298" t="str">
        <v>🍔</v>
      </c>
      <c r="D298" t="str">
        <v>hamburger</v>
      </c>
      <c r="F298">
        <v>607</v>
      </c>
      <c r="G298" t="str">
        <v>1F4A5</v>
      </c>
      <c r="H298" t="str">
        <v>💥</v>
      </c>
      <c r="I298" t="str">
        <v>collision</v>
      </c>
      <c r="K298">
        <v>931</v>
      </c>
      <c r="L298" t="str">
        <v>1F690</v>
      </c>
      <c r="M298" t="str">
        <v>🚐</v>
      </c>
      <c r="N298" t="str">
        <v>minibus</v>
      </c>
      <c r="P298">
        <v>1255</v>
      </c>
      <c r="Q298" t="str">
        <v>1F9ED</v>
      </c>
      <c r="R298" t="str">
        <v>🧭</v>
      </c>
      <c r="S298" t="str">
        <v>boussole</v>
      </c>
    </row>
    <row r="299">
      <c r="A299">
        <v>284</v>
      </c>
      <c r="B299" t="str">
        <v>1F355</v>
      </c>
      <c r="C299" t="str">
        <v>🍕</v>
      </c>
      <c r="D299" t="str">
        <v>pizza</v>
      </c>
      <c r="F299">
        <v>608</v>
      </c>
      <c r="G299" t="str">
        <v>1F4A6</v>
      </c>
      <c r="H299" t="str">
        <v>💦</v>
      </c>
      <c r="I299" t="str">
        <v>gouttelettes de sueur</v>
      </c>
      <c r="K299">
        <v>932</v>
      </c>
      <c r="L299" t="str">
        <v>1F691</v>
      </c>
      <c r="M299" t="str">
        <v>🚑</v>
      </c>
      <c r="N299" t="str">
        <v>ambulance</v>
      </c>
      <c r="P299">
        <v>1256</v>
      </c>
      <c r="Q299" t="str">
        <v>1F9EE</v>
      </c>
      <c r="R299" t="str">
        <v>🧮</v>
      </c>
      <c r="S299" t="str">
        <v>abaque</v>
      </c>
    </row>
    <row r="300">
      <c r="A300">
        <v>285</v>
      </c>
      <c r="B300" t="str">
        <v>1F356</v>
      </c>
      <c r="C300" t="str">
        <v>🍖</v>
      </c>
      <c r="D300" t="str">
        <v>viande sur os</v>
      </c>
      <c r="F300">
        <v>609</v>
      </c>
      <c r="G300" t="str">
        <v>1F4A7</v>
      </c>
      <c r="H300" t="str">
        <v>💧</v>
      </c>
      <c r="I300" t="str">
        <v>gouttelette</v>
      </c>
      <c r="K300">
        <v>933</v>
      </c>
      <c r="L300" t="str">
        <v>1F692</v>
      </c>
      <c r="M300" t="str">
        <v>🚒</v>
      </c>
      <c r="N300" t="str">
        <v>voiture de pompiers</v>
      </c>
      <c r="P300">
        <v>1257</v>
      </c>
      <c r="Q300" t="str">
        <v>1F9EF</v>
      </c>
      <c r="R300" t="str">
        <v>🧯</v>
      </c>
      <c r="S300" t="str">
        <v>extincteur</v>
      </c>
    </row>
    <row r="301">
      <c r="A301">
        <v>286</v>
      </c>
      <c r="B301" t="str">
        <v>1F357</v>
      </c>
      <c r="C301" t="str">
        <v>🍗</v>
      </c>
      <c r="D301" t="str">
        <v>cuisse de volaille</v>
      </c>
      <c r="F301">
        <v>610</v>
      </c>
      <c r="G301" t="str">
        <v>1F4A8</v>
      </c>
      <c r="H301" t="str">
        <v>💨</v>
      </c>
      <c r="I301" t="str">
        <v>s’enfuir</v>
      </c>
      <c r="K301">
        <v>934</v>
      </c>
      <c r="L301" t="str">
        <v>1F693</v>
      </c>
      <c r="M301" t="str">
        <v>🚓</v>
      </c>
      <c r="N301" t="str">
        <v>véhicule de police</v>
      </c>
      <c r="P301">
        <v>1258</v>
      </c>
      <c r="Q301" t="str">
        <v>1F9F0</v>
      </c>
      <c r="R301" t="str">
        <v>🧰</v>
      </c>
      <c r="S301" t="str">
        <v>toolbox</v>
      </c>
    </row>
    <row r="302">
      <c r="A302">
        <v>287</v>
      </c>
      <c r="B302" t="str">
        <v>1F358</v>
      </c>
      <c r="C302" t="str">
        <v>🍘</v>
      </c>
      <c r="D302" t="str">
        <v>craquelin de riz</v>
      </c>
      <c r="F302">
        <v>611</v>
      </c>
      <c r="G302" t="str">
        <v>1F4A9</v>
      </c>
      <c r="H302" t="str">
        <v>💩</v>
      </c>
      <c r="I302" t="str">
        <v>tas de caca</v>
      </c>
      <c r="K302">
        <v>935</v>
      </c>
      <c r="L302" t="str">
        <v>1F694</v>
      </c>
      <c r="M302" t="str">
        <v>🚔</v>
      </c>
      <c r="N302" t="str">
        <v>voiture de police venant en voiture venant en voiture</v>
      </c>
      <c r="P302">
        <v>1259</v>
      </c>
      <c r="Q302" t="str">
        <v>1F9F1</v>
      </c>
      <c r="R302" t="str">
        <v>🧱</v>
      </c>
      <c r="S302" t="str">
        <v>brique</v>
      </c>
    </row>
    <row r="303">
      <c r="A303">
        <v>288</v>
      </c>
      <c r="B303" t="str">
        <v>1F359</v>
      </c>
      <c r="C303" t="str">
        <v>🍙</v>
      </c>
      <c r="D303" t="str">
        <v>boule de riz</v>
      </c>
      <c r="F303">
        <v>612</v>
      </c>
      <c r="G303" t="str">
        <v>1F4AA</v>
      </c>
      <c r="H303" t="str">
        <v>💪</v>
      </c>
      <c r="I303" t="str">
        <v>biceps fléchis</v>
      </c>
      <c r="K303">
        <v>936</v>
      </c>
      <c r="L303" t="str">
        <v>1F695</v>
      </c>
      <c r="M303" t="str">
        <v>🚕</v>
      </c>
      <c r="N303" t="str">
        <v>taxi</v>
      </c>
      <c r="P303">
        <v>1260</v>
      </c>
      <c r="Q303" t="str">
        <v>1F9F2</v>
      </c>
      <c r="R303" t="str">
        <v>🧲</v>
      </c>
      <c r="S303" t="str">
        <v>aimant</v>
      </c>
    </row>
    <row r="304">
      <c r="A304">
        <v>289</v>
      </c>
      <c r="B304" t="str">
        <v>1F35A</v>
      </c>
      <c r="C304" t="str">
        <v>🍚</v>
      </c>
      <c r="D304" t="str">
        <v>riz cuit</v>
      </c>
      <c r="F304">
        <v>613</v>
      </c>
      <c r="G304" t="str">
        <v>1F4AB</v>
      </c>
      <c r="H304" t="str">
        <v>💫</v>
      </c>
      <c r="I304" t="str">
        <v>vertigineux</v>
      </c>
      <c r="K304">
        <v>937</v>
      </c>
      <c r="L304" t="str">
        <v>1F696</v>
      </c>
      <c r="M304" t="str">
        <v>🚖</v>
      </c>
      <c r="N304" t="str">
        <v>taxi venant en venant en voiture</v>
      </c>
      <c r="P304">
        <v>1261</v>
      </c>
      <c r="Q304" t="str">
        <v>1F9F3</v>
      </c>
      <c r="R304" t="str">
        <v>🧳</v>
      </c>
      <c r="S304" t="str">
        <v>bagage</v>
      </c>
    </row>
    <row r="305">
      <c r="A305">
        <v>290</v>
      </c>
      <c r="B305" t="str">
        <v>1F35B</v>
      </c>
      <c r="C305" t="str">
        <v>🍛</v>
      </c>
      <c r="D305" t="str">
        <v>riz au curry</v>
      </c>
      <c r="F305">
        <v>614</v>
      </c>
      <c r="G305" t="str">
        <v>1F4AC</v>
      </c>
      <c r="H305" t="str">
        <v>💬</v>
      </c>
      <c r="I305" t="str">
        <v>ballon vocal</v>
      </c>
      <c r="K305">
        <v>938</v>
      </c>
      <c r="L305" t="str">
        <v>1F697</v>
      </c>
      <c r="M305" t="str">
        <v>🚗</v>
      </c>
      <c r="N305" t="str">
        <v>automobile</v>
      </c>
      <c r="P305">
        <v>1262</v>
      </c>
      <c r="Q305" t="str">
        <v>1F9F4</v>
      </c>
      <c r="R305" t="str">
        <v>🧴</v>
      </c>
      <c r="S305" t="str">
        <v>flacon de lotion</v>
      </c>
    </row>
    <row r="306">
      <c r="A306">
        <v>291</v>
      </c>
      <c r="B306" t="str">
        <v>1F35C</v>
      </c>
      <c r="C306" t="str">
        <v>🍜</v>
      </c>
      <c r="D306" t="str">
        <v>bol fumant</v>
      </c>
      <c r="F306">
        <v>615</v>
      </c>
      <c r="G306" t="str">
        <v>1F4AD</v>
      </c>
      <c r="H306" t="str">
        <v>💭</v>
      </c>
      <c r="I306" t="str">
        <v>ballon de pensée</v>
      </c>
      <c r="K306">
        <v>939</v>
      </c>
      <c r="L306" t="str">
        <v>1F698</v>
      </c>
      <c r="M306" t="str">
        <v>🚘</v>
      </c>
      <c r="N306" t="str">
        <v>automobile venant en venant en voiture</v>
      </c>
      <c r="P306">
        <v>1263</v>
      </c>
      <c r="Q306" t="str">
        <v>1F9F5</v>
      </c>
      <c r="R306" t="str">
        <v>🧵</v>
      </c>
      <c r="S306" t="str">
        <v>fil</v>
      </c>
    </row>
    <row r="307">
      <c r="A307">
        <v>292</v>
      </c>
      <c r="B307" t="str">
        <v>1F35D</v>
      </c>
      <c r="C307" t="str">
        <v>🍝</v>
      </c>
      <c r="D307" t="str">
        <v>spaghettis</v>
      </c>
      <c r="F307">
        <v>616</v>
      </c>
      <c r="G307" t="str">
        <v>1F4AE</v>
      </c>
      <c r="H307" t="str">
        <v>💮</v>
      </c>
      <c r="I307" t="str">
        <v>fleur blanche</v>
      </c>
      <c r="K307">
        <v>940</v>
      </c>
      <c r="L307" t="str">
        <v>1F699</v>
      </c>
      <c r="M307" t="str">
        <v>🚙</v>
      </c>
      <c r="N307" t="str">
        <v>véhicule utilitaire sport</v>
      </c>
      <c r="P307">
        <v>1264</v>
      </c>
      <c r="Q307" t="str">
        <v>1F9F6</v>
      </c>
      <c r="R307" t="str">
        <v>🧶</v>
      </c>
      <c r="S307" t="str">
        <v>fil</v>
      </c>
    </row>
    <row r="308">
      <c r="A308">
        <v>293</v>
      </c>
      <c r="B308" t="str">
        <v>1F35E</v>
      </c>
      <c r="C308" t="str">
        <v>🍞</v>
      </c>
      <c r="D308" t="str">
        <v>pain</v>
      </c>
      <c r="F308">
        <v>617</v>
      </c>
      <c r="G308" t="str">
        <v>1F4AF</v>
      </c>
      <c r="H308" t="str">
        <v>💯</v>
      </c>
      <c r="I308" t="str">
        <v>cent points</v>
      </c>
      <c r="K308">
        <v>941</v>
      </c>
      <c r="L308" t="str">
        <v>1F69A</v>
      </c>
      <c r="M308" t="str">
        <v>🚚</v>
      </c>
      <c r="N308" t="str">
        <v>camion de livraison</v>
      </c>
      <c r="P308">
        <v>1265</v>
      </c>
      <c r="Q308" t="str">
        <v>1F9F7</v>
      </c>
      <c r="R308" t="str">
        <v>🧷</v>
      </c>
      <c r="S308" t="str">
        <v>épingle de sûreté</v>
      </c>
    </row>
    <row r="309">
      <c r="A309">
        <v>294</v>
      </c>
      <c r="B309" t="str">
        <v>1F35F</v>
      </c>
      <c r="C309" t="str">
        <v>🍟</v>
      </c>
      <c r="D309" t="str">
        <v>frites</v>
      </c>
      <c r="F309">
        <v>618</v>
      </c>
      <c r="G309" t="str">
        <v>1F4B0</v>
      </c>
      <c r="H309" t="str">
        <v>💰</v>
      </c>
      <c r="I309" t="str">
        <v>sac d’argent</v>
      </c>
      <c r="K309">
        <v>942</v>
      </c>
      <c r="L309" t="str">
        <v>1F69B</v>
      </c>
      <c r="M309" t="str">
        <v>🚛</v>
      </c>
      <c r="N309" t="str">
        <v>camion articulé</v>
      </c>
      <c r="P309">
        <v>1266</v>
      </c>
      <c r="Q309" t="str">
        <v>1F9F8</v>
      </c>
      <c r="R309" t="str">
        <v>🧸</v>
      </c>
      <c r="S309" t="str">
        <v>nounours</v>
      </c>
    </row>
    <row r="310">
      <c r="A310">
        <v>295</v>
      </c>
      <c r="B310" t="str">
        <v>1F360</v>
      </c>
      <c r="C310" t="str">
        <v>🍠</v>
      </c>
      <c r="D310" t="str">
        <v>patate douce rôtie</v>
      </c>
      <c r="F310">
        <v>619</v>
      </c>
      <c r="G310" t="str">
        <v>1F4B1</v>
      </c>
      <c r="H310" t="str">
        <v>💱</v>
      </c>
      <c r="I310" t="str">
        <v>Change</v>
      </c>
      <c r="K310">
        <v>943</v>
      </c>
      <c r="L310" t="str">
        <v>1F69C</v>
      </c>
      <c r="M310" t="str">
        <v>🚜</v>
      </c>
      <c r="N310" t="str">
        <v>tracteur</v>
      </c>
      <c r="P310">
        <v>1267</v>
      </c>
      <c r="Q310" t="str">
        <v>1F9F9</v>
      </c>
      <c r="R310" t="str">
        <v>🧹</v>
      </c>
      <c r="S310" t="str">
        <v>balai</v>
      </c>
    </row>
    <row r="311">
      <c r="A311">
        <v>296</v>
      </c>
      <c r="B311" t="str">
        <v>1F361</v>
      </c>
      <c r="C311" t="str">
        <v>🍡</v>
      </c>
      <c r="D311" t="str">
        <v>dango</v>
      </c>
      <c r="F311">
        <v>620</v>
      </c>
      <c r="G311" t="str">
        <v>1F4B2</v>
      </c>
      <c r="H311" t="str">
        <v>💲</v>
      </c>
      <c r="I311" t="str">
        <v>signe dollar lourd</v>
      </c>
      <c r="K311">
        <v>944</v>
      </c>
      <c r="L311" t="str">
        <v>1F69D</v>
      </c>
      <c r="M311" t="str">
        <v>🚝</v>
      </c>
      <c r="N311" t="str">
        <v>monorail</v>
      </c>
      <c r="P311">
        <v>1268</v>
      </c>
      <c r="Q311" t="str">
        <v>1F9FA</v>
      </c>
      <c r="R311" t="str">
        <v>🧺</v>
      </c>
      <c r="S311" t="str">
        <v>panier</v>
      </c>
    </row>
    <row r="312">
      <c r="A312">
        <v>297</v>
      </c>
      <c r="B312" t="str">
        <v>1F362</v>
      </c>
      <c r="C312" t="str">
        <v>🍢</v>
      </c>
      <c r="D312" t="str">
        <v>Oden</v>
      </c>
      <c r="F312">
        <v>621</v>
      </c>
      <c r="G312" t="str">
        <v>1F4B3</v>
      </c>
      <c r="H312" t="str">
        <v>💳</v>
      </c>
      <c r="I312" t="str">
        <v>carte de crédit</v>
      </c>
      <c r="K312">
        <v>945</v>
      </c>
      <c r="L312" t="str">
        <v>1F69E</v>
      </c>
      <c r="M312" t="str">
        <v>🚞</v>
      </c>
      <c r="N312" t="str">
        <v>chemin de fer de montagne</v>
      </c>
      <c r="P312">
        <v>1269</v>
      </c>
      <c r="Q312" t="str">
        <v>1F9FB</v>
      </c>
      <c r="R312" t="str">
        <v>🧻</v>
      </c>
      <c r="S312" t="str">
        <v>rouleau de papier</v>
      </c>
    </row>
    <row r="313">
      <c r="A313">
        <v>298</v>
      </c>
      <c r="B313" t="str">
        <v>1F363</v>
      </c>
      <c r="C313" t="str">
        <v>🍣</v>
      </c>
      <c r="D313" t="str">
        <v>sushi</v>
      </c>
      <c r="F313">
        <v>622</v>
      </c>
      <c r="G313" t="str">
        <v>1F4B4</v>
      </c>
      <c r="H313" t="str">
        <v>💴</v>
      </c>
      <c r="I313" t="str">
        <v>Billet de banque en yen</v>
      </c>
      <c r="K313">
        <v>946</v>
      </c>
      <c r="L313" t="str">
        <v>1F69F</v>
      </c>
      <c r="M313" t="str">
        <v>🚟</v>
      </c>
      <c r="N313" t="str">
        <v>chemin de fer suspendu</v>
      </c>
      <c r="P313">
        <v>1270</v>
      </c>
      <c r="Q313" t="str">
        <v>1F9FC</v>
      </c>
      <c r="R313" t="str">
        <v>🧼</v>
      </c>
      <c r="S313" t="str">
        <v>savon</v>
      </c>
    </row>
    <row r="314">
      <c r="A314">
        <v>299</v>
      </c>
      <c r="B314" t="str">
        <v>1F364</v>
      </c>
      <c r="C314" t="str">
        <v>🍤</v>
      </c>
      <c r="D314" t="str">
        <v>crevettes frites</v>
      </c>
      <c r="F314">
        <v>623</v>
      </c>
      <c r="G314" t="str">
        <v>1F4B5</v>
      </c>
      <c r="H314" t="str">
        <v>💵</v>
      </c>
      <c r="I314" t="str">
        <v>billet de banque en dollars</v>
      </c>
      <c r="K314">
        <v>947</v>
      </c>
      <c r="L314" t="str">
        <v>1F6A0</v>
      </c>
      <c r="M314" t="str">
        <v>🚠</v>
      </c>
      <c r="N314" t="str">
        <v>téléphérique de montagne</v>
      </c>
      <c r="P314">
        <v>1271</v>
      </c>
      <c r="Q314" t="str">
        <v>1F9FD</v>
      </c>
      <c r="R314" t="str">
        <v>🧽</v>
      </c>
      <c r="S314" t="str">
        <v>éponge</v>
      </c>
    </row>
    <row r="315">
      <c r="A315">
        <v>300</v>
      </c>
      <c r="B315" t="str">
        <v>1F365</v>
      </c>
      <c r="C315" t="str">
        <v>🍥</v>
      </c>
      <c r="D315" t="str">
        <v>gâteau de poisson avec tourbillon</v>
      </c>
      <c r="F315">
        <v>624</v>
      </c>
      <c r="G315" t="str">
        <v>1F4B6</v>
      </c>
      <c r="H315" t="str">
        <v>💶</v>
      </c>
      <c r="I315" t="str">
        <v>billet en euros</v>
      </c>
      <c r="K315">
        <v>948</v>
      </c>
      <c r="L315" t="str">
        <v>1F6A1</v>
      </c>
      <c r="M315" t="str">
        <v>🚡</v>
      </c>
      <c r="N315" t="str">
        <v>téléphérique</v>
      </c>
      <c r="P315">
        <v>1272</v>
      </c>
      <c r="Q315" t="str">
        <v>1F9FE</v>
      </c>
      <c r="R315" t="str">
        <v>🧾</v>
      </c>
      <c r="S315" t="str">
        <v>reçu</v>
      </c>
    </row>
    <row r="316">
      <c r="A316">
        <v>301</v>
      </c>
      <c r="B316" t="str">
        <v>1F366</v>
      </c>
      <c r="C316" t="str">
        <v>🍦</v>
      </c>
      <c r="D316" t="str">
        <v>crème glacée molle</v>
      </c>
      <c r="F316">
        <v>625</v>
      </c>
      <c r="G316" t="str">
        <v>1F4B7</v>
      </c>
      <c r="H316" t="str">
        <v>💷</v>
      </c>
      <c r="I316" t="str">
        <v>Billet de banque en livres sterling</v>
      </c>
      <c r="K316">
        <v>949</v>
      </c>
      <c r="L316" t="str">
        <v>1F6A2</v>
      </c>
      <c r="M316" t="str">
        <v>🚢</v>
      </c>
      <c r="N316" t="str">
        <v>bateau</v>
      </c>
      <c r="P316">
        <v>1273</v>
      </c>
      <c r="Q316" t="str">
        <v>1F9FF</v>
      </c>
      <c r="R316" t="str">
        <v>🧿</v>
      </c>
      <c r="S316" t="str">
        <v>amulette nazar</v>
      </c>
    </row>
    <row r="317">
      <c r="A317">
        <v>302</v>
      </c>
      <c r="B317" t="str">
        <v>1F367</v>
      </c>
      <c r="C317" t="str">
        <v>🍧</v>
      </c>
      <c r="D317" t="str">
        <v>glace rasée</v>
      </c>
      <c r="F317">
        <v>626</v>
      </c>
      <c r="G317" t="str">
        <v>1F4B8</v>
      </c>
      <c r="H317" t="str">
        <v>💸</v>
      </c>
      <c r="I317" t="str">
        <v>de l’argent avec des ailes</v>
      </c>
      <c r="K317">
        <v>950</v>
      </c>
      <c r="L317" t="str">
        <v>1F6A3</v>
      </c>
      <c r="M317" t="str">
        <v>🚣</v>
      </c>
      <c r="N317" t="str">
        <v>personne bateau à rames</v>
      </c>
      <c r="P317">
        <v>1274</v>
      </c>
      <c r="Q317" t="str">
        <v>1FA70</v>
      </c>
      <c r="R317" t="str">
        <v>🩰</v>
      </c>
      <c r="S317" t="str">
        <v>chaussures de ballet</v>
      </c>
    </row>
    <row r="318">
      <c r="A318">
        <v>303</v>
      </c>
      <c r="B318" t="str">
        <v>1F368</v>
      </c>
      <c r="C318" t="str">
        <v>🍨</v>
      </c>
      <c r="D318" t="str">
        <v>glace</v>
      </c>
      <c r="F318">
        <v>627</v>
      </c>
      <c r="G318" t="str">
        <v>1F4B9</v>
      </c>
      <c r="H318" t="str">
        <v>💹</v>
      </c>
      <c r="I318" t="str">
        <v>graphique en hausse avec le yen</v>
      </c>
      <c r="K318">
        <v>951</v>
      </c>
      <c r="L318" t="str">
        <v>1F6A4</v>
      </c>
      <c r="M318" t="str">
        <v>🚤</v>
      </c>
      <c r="N318" t="str">
        <v>vedette</v>
      </c>
      <c r="P318">
        <v>1275</v>
      </c>
      <c r="Q318" t="str">
        <v>1FA71</v>
      </c>
      <c r="R318" t="str">
        <v>🩱</v>
      </c>
      <c r="S318" t="str">
        <v>maillot de bain une pièce</v>
      </c>
    </row>
    <row r="319">
      <c r="A319">
        <v>304</v>
      </c>
      <c r="B319" t="str">
        <v>1F369</v>
      </c>
      <c r="C319" t="str">
        <v>🍩</v>
      </c>
      <c r="D319" t="str">
        <v>beignet</v>
      </c>
      <c r="F319">
        <v>628</v>
      </c>
      <c r="G319" t="str">
        <v>1F4BA</v>
      </c>
      <c r="H319" t="str">
        <v>💺</v>
      </c>
      <c r="I319" t="str">
        <v>siège</v>
      </c>
      <c r="K319">
        <v>952</v>
      </c>
      <c r="L319" t="str">
        <v>1F6A5</v>
      </c>
      <c r="M319" t="str">
        <v>🚥</v>
      </c>
      <c r="N319" t="str">
        <v>feu de circulation horizontal</v>
      </c>
      <c r="P319">
        <v>1276</v>
      </c>
      <c r="Q319" t="str">
        <v>1FA72</v>
      </c>
      <c r="R319" t="str">
        <v>🩲</v>
      </c>
      <c r="S319" t="str">
        <v>cache-sexes</v>
      </c>
    </row>
    <row r="320">
      <c r="A320">
        <v>305</v>
      </c>
      <c r="B320" t="str">
        <v>1F36A</v>
      </c>
      <c r="C320" t="str">
        <v>🍪</v>
      </c>
      <c r="D320" t="str">
        <v>biscuit</v>
      </c>
      <c r="F320">
        <v>629</v>
      </c>
      <c r="G320" t="str">
        <v>1F4BB</v>
      </c>
      <c r="H320" t="str">
        <v>💻</v>
      </c>
      <c r="I320" t="str">
        <v>ordinateur portable</v>
      </c>
      <c r="K320">
        <v>953</v>
      </c>
      <c r="L320" t="str">
        <v>1F6A6</v>
      </c>
      <c r="M320" t="str">
        <v>🚦</v>
      </c>
      <c r="N320" t="str">
        <v>feu de circulation vertical</v>
      </c>
      <c r="P320">
        <v>1277</v>
      </c>
      <c r="Q320" t="str">
        <v>1FA73</v>
      </c>
      <c r="R320" t="str">
        <v>🩳</v>
      </c>
      <c r="S320" t="str">
        <v>short</v>
      </c>
    </row>
    <row r="321">
      <c r="A321">
        <v>306</v>
      </c>
      <c r="B321" t="str">
        <v>1F36B</v>
      </c>
      <c r="C321" t="str">
        <v>🍫</v>
      </c>
      <c r="D321" t="str">
        <v>barre chocolatée</v>
      </c>
      <c r="F321">
        <v>630</v>
      </c>
      <c r="G321" t="str">
        <v>1F4BC</v>
      </c>
      <c r="H321" t="str">
        <v>💼</v>
      </c>
      <c r="I321" t="str">
        <v>porte-documents</v>
      </c>
      <c r="K321">
        <v>954</v>
      </c>
      <c r="L321" t="str">
        <v>1F6A7</v>
      </c>
      <c r="M321" t="str">
        <v>🚧</v>
      </c>
      <c r="N321" t="str">
        <v>construction</v>
      </c>
      <c r="P321">
        <v>1278</v>
      </c>
      <c r="Q321" t="str">
        <v>1FA74</v>
      </c>
      <c r="R321" t="str">
        <v>🩴</v>
      </c>
      <c r="S321" t="str">
        <v>sandale string</v>
      </c>
    </row>
    <row r="322">
      <c r="A322">
        <v>307</v>
      </c>
      <c r="B322" t="str">
        <v>1F36C</v>
      </c>
      <c r="C322" t="str">
        <v>🍬</v>
      </c>
      <c r="D322" t="str">
        <v>bonbon</v>
      </c>
      <c r="F322">
        <v>631</v>
      </c>
      <c r="G322" t="str">
        <v>1F4BD</v>
      </c>
      <c r="H322" t="str">
        <v>💽</v>
      </c>
      <c r="I322" t="str">
        <v>disque d’ordinateur</v>
      </c>
      <c r="K322">
        <v>955</v>
      </c>
      <c r="L322" t="str">
        <v>1F6A8</v>
      </c>
      <c r="M322" t="str">
        <v>🚨</v>
      </c>
      <c r="N322" t="str">
        <v>feu de voiture de police</v>
      </c>
      <c r="P322">
        <v>1279</v>
      </c>
      <c r="Q322" t="str">
        <v>1FA78</v>
      </c>
      <c r="R322" t="str">
        <v>🩸</v>
      </c>
      <c r="S322" t="str">
        <v xml:space="preserve"> de sang</v>
      </c>
    </row>
    <row r="323">
      <c r="A323">
        <v>308</v>
      </c>
      <c r="B323" t="str">
        <v>1F36D</v>
      </c>
      <c r="C323" t="str">
        <v>🍭</v>
      </c>
      <c r="D323" t="str">
        <v>sucette</v>
      </c>
      <c r="F323">
        <v>632</v>
      </c>
      <c r="G323" t="str">
        <v>1F4BE</v>
      </c>
      <c r="H323" t="str">
        <v>💾</v>
      </c>
      <c r="I323" t="str">
        <v>disquette</v>
      </c>
      <c r="K323">
        <v>956</v>
      </c>
      <c r="L323" t="str">
        <v>1F6A9</v>
      </c>
      <c r="M323" t="str">
        <v>🚩</v>
      </c>
      <c r="N323" t="str">
        <v>drapeau triangulaire</v>
      </c>
      <c r="P323">
        <v>1280</v>
      </c>
      <c r="Q323" t="str">
        <v>1FA79</v>
      </c>
      <c r="R323" t="str">
        <v>🩹</v>
      </c>
      <c r="S323" t="str">
        <v>sparadrap</v>
      </c>
    </row>
    <row r="324">
      <c r="A324">
        <v>309</v>
      </c>
      <c r="B324" t="str">
        <v>1F36E</v>
      </c>
      <c r="C324" t="str">
        <v>🍮</v>
      </c>
      <c r="D324" t="str">
        <v>crème</v>
      </c>
      <c r="F324">
        <v>633</v>
      </c>
      <c r="G324" t="str">
        <v>1F4BF</v>
      </c>
      <c r="H324" t="str">
        <v>💿</v>
      </c>
      <c r="I324" t="str">
        <v>disque optique</v>
      </c>
      <c r="K324">
        <v>957</v>
      </c>
      <c r="L324" t="str">
        <v>1F6AA</v>
      </c>
      <c r="M324" t="str">
        <v>🚪</v>
      </c>
      <c r="N324" t="str">
        <v>par</v>
      </c>
      <c r="P324">
        <v>1281</v>
      </c>
      <c r="Q324" t="str">
        <v>1FA7A</v>
      </c>
      <c r="R324" t="str">
        <v>🩺</v>
      </c>
      <c r="S324" t="str">
        <v>stéthoscope</v>
      </c>
    </row>
    <row r="325">
      <c r="A325">
        <v>310</v>
      </c>
      <c r="B325" t="str">
        <v>1F36F</v>
      </c>
      <c r="C325" t="str">
        <v>🍯</v>
      </c>
      <c r="D325" t="str">
        <v>pot de miel</v>
      </c>
      <c r="F325">
        <v>634</v>
      </c>
      <c r="G325" t="str">
        <v>1F4C0</v>
      </c>
      <c r="H325" t="str">
        <v>📀</v>
      </c>
      <c r="I325" t="str">
        <v>DVD</v>
      </c>
      <c r="K325">
        <v>958</v>
      </c>
      <c r="L325" t="str">
        <v>1F6AB</v>
      </c>
      <c r="M325" t="str">
        <v>🚫</v>
      </c>
      <c r="N325" t="str">
        <v>interdit</v>
      </c>
      <c r="P325">
        <v>1282</v>
      </c>
      <c r="Q325" t="str">
        <v>1FA7B</v>
      </c>
      <c r="R325" t="str">
        <v>🩻</v>
      </c>
    </row>
    <row r="326">
      <c r="A326">
        <v>311</v>
      </c>
      <c r="B326" t="str">
        <v>1F370</v>
      </c>
      <c r="C326" t="str">
        <v>🍰</v>
      </c>
      <c r="D326" t="str">
        <v>shortcake</v>
      </c>
      <c r="F326">
        <v>635</v>
      </c>
      <c r="G326" t="str">
        <v>1F4C1</v>
      </c>
      <c r="H326" t="str">
        <v>📁</v>
      </c>
      <c r="I326" t="str">
        <v>dossier de fichiers</v>
      </c>
      <c r="K326">
        <v>959</v>
      </c>
      <c r="L326" t="str">
        <v>1F6AC</v>
      </c>
      <c r="M326" t="str">
        <v>🚬</v>
      </c>
      <c r="N326" t="str">
        <v>cigarette</v>
      </c>
      <c r="P326">
        <v>1283</v>
      </c>
      <c r="Q326" t="str">
        <v>1FA7C</v>
      </c>
      <c r="R326" t="str">
        <v>🩼</v>
      </c>
    </row>
    <row r="327">
      <c r="A327">
        <v>312</v>
      </c>
      <c r="B327" t="str">
        <v>1F371</v>
      </c>
      <c r="C327" t="str">
        <v>🍱</v>
      </c>
      <c r="D327" t="str">
        <v>boîte bento</v>
      </c>
      <c r="F327">
        <v>636</v>
      </c>
      <c r="G327" t="str">
        <v>1F4C2</v>
      </c>
      <c r="H327" t="str">
        <v>📂</v>
      </c>
      <c r="I327" t="str">
        <v>ouvrir le dossier de fichiers</v>
      </c>
      <c r="K327">
        <v>960</v>
      </c>
      <c r="L327" t="str">
        <v>1F6AD</v>
      </c>
      <c r="M327" t="str">
        <v>🚭</v>
      </c>
      <c r="N327" t="str">
        <v>défense de fumer</v>
      </c>
      <c r="P327">
        <v>1284</v>
      </c>
      <c r="Q327" t="str">
        <v>1FA80</v>
      </c>
      <c r="R327" t="str">
        <v>🪀</v>
      </c>
      <c r="S327" t="str">
        <v>ils-sont</v>
      </c>
    </row>
    <row r="328">
      <c r="A328">
        <v>313</v>
      </c>
      <c r="B328" t="str">
        <v>1F372</v>
      </c>
      <c r="C328" t="str">
        <v>🍲</v>
      </c>
      <c r="D328" t="str">
        <v>pot de nourriture</v>
      </c>
      <c r="F328">
        <v>637</v>
      </c>
      <c r="G328" t="str">
        <v>1F4C3</v>
      </c>
      <c r="H328" t="str">
        <v>📃</v>
      </c>
      <c r="I328" t="str">
        <v>page avec boucle</v>
      </c>
      <c r="K328">
        <v>961</v>
      </c>
      <c r="L328" t="str">
        <v>1F6AE</v>
      </c>
      <c r="M328" t="str">
        <v>🚮</v>
      </c>
      <c r="N328" t="str">
        <v>litière dans le panneau de bac</v>
      </c>
      <c r="P328">
        <v>1285</v>
      </c>
      <c r="Q328" t="str">
        <v>1FA81</v>
      </c>
      <c r="R328" t="str">
        <v>🪁</v>
      </c>
      <c r="S328" t="str">
        <v>cerf-volant</v>
      </c>
    </row>
    <row r="329">
      <c r="A329">
        <v>314</v>
      </c>
      <c r="B329" t="str">
        <v>1F373</v>
      </c>
      <c r="C329" t="str">
        <v>🍳</v>
      </c>
      <c r="D329" t="str">
        <v>cuisine</v>
      </c>
      <c r="F329">
        <v>638</v>
      </c>
      <c r="G329" t="str">
        <v>1F4C4</v>
      </c>
      <c r="H329" t="str">
        <v>📄</v>
      </c>
      <c r="I329" t="str">
        <v>page tournée vers le haut</v>
      </c>
      <c r="K329">
        <v>962</v>
      </c>
      <c r="L329" t="str">
        <v>1F6AF</v>
      </c>
      <c r="M329" t="str">
        <v>🚯</v>
      </c>
      <c r="N329" t="str">
        <v>pas de détritus</v>
      </c>
      <c r="P329">
        <v>1286</v>
      </c>
      <c r="Q329" t="str">
        <v>1FA82</v>
      </c>
      <c r="R329" t="str">
        <v>🪂</v>
      </c>
      <c r="S329" t="str">
        <v>parachute</v>
      </c>
    </row>
    <row r="330">
      <c r="A330">
        <v>315</v>
      </c>
      <c r="B330" t="str">
        <v>1F374</v>
      </c>
      <c r="C330" t="str">
        <v>🍴</v>
      </c>
      <c r="D330" t="str">
        <v>fourchette et couteau</v>
      </c>
      <c r="F330">
        <v>639</v>
      </c>
      <c r="G330" t="str">
        <v>1F4C5</v>
      </c>
      <c r="H330" t="str">
        <v>📅</v>
      </c>
      <c r="I330" t="str">
        <v>calendrier</v>
      </c>
      <c r="K330">
        <v>963</v>
      </c>
      <c r="L330" t="str">
        <v>1F6B0</v>
      </c>
      <c r="M330" t="str">
        <v>🚰</v>
      </c>
      <c r="N330" t="str">
        <v>eau potable</v>
      </c>
      <c r="P330">
        <v>1287</v>
      </c>
      <c r="Q330" t="str">
        <v>1FA83</v>
      </c>
      <c r="R330" t="str">
        <v>🪃</v>
      </c>
      <c r="S330" t="str">
        <v>boomerang</v>
      </c>
    </row>
    <row r="331">
      <c r="A331">
        <v>316</v>
      </c>
      <c r="B331" t="str">
        <v>1F375</v>
      </c>
      <c r="C331" t="str">
        <v>🍵</v>
      </c>
      <c r="D331" t="str">
        <v>tasse à thé sans poignée</v>
      </c>
      <c r="F331">
        <v>640</v>
      </c>
      <c r="G331" t="str">
        <v>1F4C6</v>
      </c>
      <c r="H331" t="str">
        <v>📆</v>
      </c>
      <c r="I331" t="str">
        <v>calendrier dérachant</v>
      </c>
      <c r="K331">
        <v>964</v>
      </c>
      <c r="L331" t="str">
        <v>1F6B1</v>
      </c>
      <c r="M331" t="str">
        <v>🚱</v>
      </c>
      <c r="N331" t="str">
        <v>eau non potable</v>
      </c>
      <c r="P331">
        <v>1288</v>
      </c>
      <c r="Q331" t="str">
        <v>1FA84</v>
      </c>
      <c r="R331" t="str">
        <v>🪄</v>
      </c>
      <c r="S331" t="str">
        <v>mur magique</v>
      </c>
    </row>
    <row r="332">
      <c r="A332">
        <v>317</v>
      </c>
      <c r="B332" t="str">
        <v>1F376</v>
      </c>
      <c r="C332" t="str">
        <v>🍶</v>
      </c>
      <c r="D332" t="str">
        <v>saké</v>
      </c>
      <c r="F332">
        <v>641</v>
      </c>
      <c r="G332" t="str">
        <v>1F4C7</v>
      </c>
      <c r="H332" t="str">
        <v>📇</v>
      </c>
      <c r="I332" t="str">
        <v>index des cartes</v>
      </c>
      <c r="K332">
        <v>965</v>
      </c>
      <c r="L332" t="str">
        <v>1F6B2</v>
      </c>
      <c r="M332" t="str">
        <v>🚲</v>
      </c>
      <c r="N332" t="str">
        <v>bicyclette</v>
      </c>
      <c r="P332">
        <v>1289</v>
      </c>
      <c r="Q332" t="str">
        <v>1FA85</v>
      </c>
      <c r="R332" t="str">
        <v>🪅</v>
      </c>
      <c r="S332" t="str">
        <v>piñata</v>
      </c>
    </row>
    <row r="333">
      <c r="A333">
        <v>318</v>
      </c>
      <c r="B333" t="str">
        <v>1F377</v>
      </c>
      <c r="C333" t="str">
        <v>🍷</v>
      </c>
      <c r="D333" t="str">
        <v>verre à vin</v>
      </c>
      <c r="F333">
        <v>642</v>
      </c>
      <c r="G333" t="str">
        <v>1F4C8</v>
      </c>
      <c r="H333" t="str">
        <v>📈</v>
      </c>
      <c r="I333" t="str">
        <v>graphique croissant</v>
      </c>
      <c r="K333">
        <v>966</v>
      </c>
      <c r="L333" t="str">
        <v>1F6B3</v>
      </c>
      <c r="M333" t="str">
        <v>🚳</v>
      </c>
      <c r="N333" t="str">
        <v>pas de vélos</v>
      </c>
      <c r="P333">
        <v>1290</v>
      </c>
      <c r="Q333" t="str">
        <v>1FA86</v>
      </c>
      <c r="R333" t="str">
        <v>🪆</v>
      </c>
      <c r="S333" t="str">
        <v>poupées gigognes</v>
      </c>
    </row>
    <row r="334">
      <c r="A334">
        <v>319</v>
      </c>
      <c r="B334" t="str">
        <v>1F378</v>
      </c>
      <c r="C334" t="str">
        <v>🍸</v>
      </c>
      <c r="D334" t="str">
        <v>verre à cocktail</v>
      </c>
      <c r="F334">
        <v>643</v>
      </c>
      <c r="G334" t="str">
        <v>1F4C9</v>
      </c>
      <c r="H334" t="str">
        <v>📉</v>
      </c>
      <c r="I334" t="str">
        <v>graphique décroissant</v>
      </c>
      <c r="K334">
        <v>967</v>
      </c>
      <c r="L334" t="str">
        <v>1F6B4</v>
      </c>
      <c r="M334" t="str">
        <v>🚴</v>
      </c>
      <c r="N334" t="str">
        <v>personne à vélo</v>
      </c>
      <c r="P334">
        <v>1291</v>
      </c>
      <c r="Q334" t="str">
        <v>1FA90</v>
      </c>
      <c r="R334" t="str">
        <v>🪐</v>
      </c>
      <c r="S334" t="str">
        <v>planète anneée</v>
      </c>
    </row>
    <row r="335">
      <c r="A335">
        <v>320</v>
      </c>
      <c r="B335" t="str">
        <v>1F379</v>
      </c>
      <c r="C335" t="str">
        <v>🍹</v>
      </c>
      <c r="D335" t="str">
        <v>boisson tropicale</v>
      </c>
      <c r="F335">
        <v>644</v>
      </c>
      <c r="G335" t="str">
        <v>1F4CA</v>
      </c>
      <c r="H335" t="str">
        <v>📊</v>
      </c>
      <c r="I335" t="str">
        <v>graphique à barres</v>
      </c>
      <c r="K335">
        <v>968</v>
      </c>
      <c r="L335" t="str">
        <v>1F6B5</v>
      </c>
      <c r="M335" t="str">
        <v>🚵</v>
      </c>
      <c r="N335" t="str">
        <v>personne VTT</v>
      </c>
      <c r="P335">
        <v>1292</v>
      </c>
      <c r="Q335" t="str">
        <v>1FA91</v>
      </c>
      <c r="R335" t="str">
        <v>🪑</v>
      </c>
      <c r="S335" t="str">
        <v>chaise</v>
      </c>
    </row>
    <row r="336">
      <c r="A336">
        <v>321</v>
      </c>
      <c r="B336" t="str">
        <v>1F37A</v>
      </c>
      <c r="C336" t="str">
        <v>🍺</v>
      </c>
      <c r="D336" t="str">
        <v>tasse à bière</v>
      </c>
      <c r="F336">
        <v>645</v>
      </c>
      <c r="G336" t="str">
        <v>1F4CB</v>
      </c>
      <c r="H336" t="str">
        <v>📋</v>
      </c>
      <c r="I336" t="str">
        <v>Presse-papiers</v>
      </c>
      <c r="K336">
        <v>969</v>
      </c>
      <c r="L336" t="str">
        <v>1F6B6</v>
      </c>
      <c r="M336" t="str">
        <v>🚶</v>
      </c>
      <c r="N336" t="str">
        <v>personne qui marche</v>
      </c>
      <c r="P336">
        <v>1293</v>
      </c>
      <c r="Q336" t="str">
        <v>1FA92</v>
      </c>
      <c r="R336" t="str">
        <v>🪒</v>
      </c>
      <c r="S336" t="str">
        <v>rasoir</v>
      </c>
    </row>
    <row r="337">
      <c r="A337">
        <v>322</v>
      </c>
      <c r="B337" t="str">
        <v>1F37B</v>
      </c>
      <c r="C337" t="str">
        <v>🍻</v>
      </c>
      <c r="D337" t="str">
        <v>tasses à bière qui clignotent</v>
      </c>
      <c r="F337">
        <v>646</v>
      </c>
      <c r="G337" t="str">
        <v>1F4CC</v>
      </c>
      <c r="H337" t="str">
        <v>📌</v>
      </c>
      <c r="I337" t="str">
        <v>punaise</v>
      </c>
      <c r="K337">
        <v>970</v>
      </c>
      <c r="L337" t="str">
        <v>1F6B7</v>
      </c>
      <c r="M337" t="str">
        <v>🚷</v>
      </c>
      <c r="N337" t="str">
        <v>pas de piétons</v>
      </c>
      <c r="P337">
        <v>1294</v>
      </c>
      <c r="Q337" t="str">
        <v>1FA93</v>
      </c>
      <c r="R337" t="str">
        <v>🪓</v>
      </c>
      <c r="S337" t="str">
        <v>axe</v>
      </c>
    </row>
    <row r="338">
      <c r="A338">
        <v>323</v>
      </c>
      <c r="B338" t="str">
        <v>1F37C</v>
      </c>
      <c r="C338" t="str">
        <v>🍼</v>
      </c>
      <c r="D338" t="str">
        <v>biberon</v>
      </c>
      <c r="F338">
        <v>647</v>
      </c>
      <c r="G338" t="str">
        <v>1F4CD</v>
      </c>
      <c r="H338" t="str">
        <v>📍</v>
      </c>
      <c r="I338" t="str">
        <v>poussoir rond</v>
      </c>
      <c r="K338">
        <v>971</v>
      </c>
      <c r="L338" t="str">
        <v>1F6B8</v>
      </c>
      <c r="M338" t="str">
        <v>🚸</v>
      </c>
      <c r="N338" t="str">
        <v>enfants traversant</v>
      </c>
      <c r="P338">
        <v>1295</v>
      </c>
      <c r="Q338" t="str">
        <v>1FA94</v>
      </c>
      <c r="R338" t="str">
        <v>🪔</v>
      </c>
      <c r="S338" t="str">
        <v>lampe diya</v>
      </c>
    </row>
    <row r="339">
      <c r="A339">
        <v>324</v>
      </c>
      <c r="B339" t="str">
        <v>1F37D</v>
      </c>
      <c r="C339" t="str">
        <v>🍽</v>
      </c>
      <c r="D339" t="str">
        <v>fourchette et couteau avec assiette</v>
      </c>
      <c r="F339">
        <v>648</v>
      </c>
      <c r="G339" t="str">
        <v>1F4CE</v>
      </c>
      <c r="H339" t="str">
        <v>📎</v>
      </c>
      <c r="I339" t="str">
        <v>trombone</v>
      </c>
      <c r="K339">
        <v>972</v>
      </c>
      <c r="L339" t="str">
        <v>1F6B9</v>
      </c>
      <c r="M339" t="str">
        <v>🚹</v>
      </c>
      <c r="N339" t="str">
        <v>chambre homme</v>
      </c>
      <c r="P339">
        <v>1296</v>
      </c>
      <c r="Q339" t="str">
        <v>1FA95</v>
      </c>
      <c r="R339" t="str">
        <v>🪕</v>
      </c>
      <c r="S339" t="str">
        <v>banjo</v>
      </c>
      <c r="AI339" t="str">
        <v>FIN</v>
      </c>
    </row>
  </sheetData>
  <mergeCells count="1">
    <mergeCell ref="A1:U1"/>
  </mergeCells>
  <hyperlinks>
    <hyperlink ref="D4" r:id="rId1"/>
    <hyperlink ref="O4" r:id="rId2"/>
    <hyperlink ref="U4" r:id="rId3"/>
    <hyperlink ref="AA4" r:id="rId4"/>
    <hyperlink ref="D6" r:id="rId5"/>
    <hyperlink ref="O6" r:id="rId6"/>
    <hyperlink ref="U6" r:id="rId7"/>
    <hyperlink ref="AA6" r:id="rId8"/>
    <hyperlink ref="D8" r:id="rId9"/>
    <hyperlink ref="O8" r:id="rId10"/>
    <hyperlink ref="U8" r:id="rId11"/>
    <hyperlink ref="AA8" r:id="rId12"/>
    <hyperlink ref="V17" r:id="rId13"/>
    <hyperlink ref="V19" r:id="rId14"/>
  </hyperlinks>
  <pageMargins left="0.7" right="0.7" top="0.75" bottom="0.75" header="0.3" footer="0.3"/>
  <ignoredErrors>
    <ignoredError numberStoredAsText="1" sqref="A1:AI339"/>
  </ignoredErrors>
</worksheet>
</file>

<file path=xl/worksheets/sheet16.xml><?xml version="1.0" encoding="utf-8"?>
<worksheet xmlns="http://schemas.openxmlformats.org/spreadsheetml/2006/main" xmlns:r="http://schemas.openxmlformats.org/officeDocument/2006/relationships">
  <dimension ref="A1:P285"/>
  <sheetViews>
    <sheetView workbookViewId="0" rightToLeft="0"/>
  </sheetViews>
  <cols>
    <col min="1" max="1" customWidth="1" width="3.28515625"/>
    <col min="2" max="2" customWidth="1" width="11.42578125"/>
    <col min="3" max="3" customWidth="1" width="11.7109375"/>
    <col min="4" max="4" customWidth="1" width="11.42578125"/>
    <col min="5" max="5" customWidth="1" width="11.42578125"/>
    <col min="6" max="6" customWidth="1" width="11.42578125"/>
    <col min="7" max="7" customWidth="1" width="11.42578125"/>
    <col min="8" max="8" customWidth="1" width="11.42578125"/>
    <col min="9" max="9" customWidth="1" width="11.42578125"/>
    <col min="10" max="10" customWidth="1" width="11.42578125"/>
    <col min="11" max="11" customWidth="1" width="11.42578125"/>
    <col min="12" max="12" customWidth="1" width="11.42578125"/>
    <col min="13" max="13" customWidth="1" width="11.42578125"/>
    <col min="14" max="14" customWidth="1" width="15"/>
    <col min="15" max="15" customWidth="1" width="11.42578125"/>
    <col min="16" max="16" customWidth="1" width="11.42578125"/>
    <col min="17" max="17" customWidth="1" width="11.42578125"/>
    <col min="18" max="18" customWidth="1" width="11.42578125"/>
    <col min="19" max="19" customWidth="1" width="11.42578125"/>
    <col min="20" max="20" customWidth="1" width="11.42578125"/>
    <col min="21" max="21" customWidth="1" width="11.42578125"/>
    <col min="22" max="22" customWidth="1" width="11.42578125"/>
    <col min="23" max="23" customWidth="1" width="11.42578125"/>
    <col min="24" max="24" customWidth="1" width="11.42578125"/>
    <col min="25" max="25" customWidth="1" width="11.42578125"/>
    <col min="26" max="26" customWidth="1" width="11.42578125"/>
    <col min="27" max="27" customWidth="1" width="11.42578125"/>
    <col min="28" max="28" customWidth="1" width="11.42578125"/>
    <col min="29" max="29" customWidth="1" width="11.42578125"/>
    <col min="30" max="30" customWidth="1" width="11.42578125"/>
    <col min="31" max="31" customWidth="1" width="11.42578125"/>
    <col min="32" max="32" customWidth="1" width="11.42578125"/>
    <col min="33" max="33" customWidth="1" width="11.42578125"/>
    <col min="34" max="34" customWidth="1" width="11.42578125"/>
    <col min="35" max="35" customWidth="1" width="11.42578125"/>
    <col min="36" max="36" customWidth="1" width="11.42578125"/>
    <col min="37" max="37" customWidth="1" width="11.42578125"/>
    <col min="38" max="38" customWidth="1" width="11.42578125"/>
    <col min="39" max="39" customWidth="1" width="11.42578125"/>
    <col min="40" max="40" customWidth="1" width="11.42578125"/>
    <col min="41" max="41" customWidth="1" width="11.42578125"/>
    <col min="42" max="42" customWidth="1" width="11.42578125"/>
    <col min="43" max="43" customWidth="1" width="11.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ht="16.5" customHeight="1"/>
    <row r="2" ht="15.75" customHeight="1">
      <c r="B2" t="str">
        <v>TUTOS YOUTUBE</v>
      </c>
    </row>
    <row r="3" ht="15.75" customHeight="1"/>
    <row r="4" ht="15.75" customHeight="1"/>
    <row r="5" ht="15.75" customHeight="1">
      <c r="B5" t="str">
        <v>Il arrive que vous ayez 2 tutos pour la même fonction, c'est voliontaire parce que le plus important c'est de cliquer sur le nom de l'auteur sous la vidéo pour découvrir sa liste</v>
      </c>
    </row>
    <row r="6" ht="15.75" customHeight="1"/>
    <row r="7" ht="15.75" customHeight="1"/>
    <row r="8">
      <c r="O8" t="str">
        <f>"Page "&amp;SHEET()&amp;" sur "&amp;SHEETS()</f>
        <v>Page 16 sur 17</v>
      </c>
    </row>
    <row r="9" ht="21.75" customHeight="1">
      <c r="C9" t="str">
        <v>Je remercie chaleureusement les internautes passionnés qui élaborent et proposent des formules et fonctions imbriquées</v>
      </c>
    </row>
    <row r="10" ht="28.5" customHeight="1">
      <c r="C10" t="str">
        <v>Ciquez sur les liens dans la colonne C</v>
      </c>
    </row>
    <row r="11" ht="23.25" customHeight="1">
      <c r="C11" t="str">
        <v>👇</v>
      </c>
    </row>
    <row r="12" ht="18.75" customHeight="1">
      <c r="B12" t="str">
        <v xml:space="preserve"> Excel principaux formats, actuels, ou obsolètes que nous allons pouvoir être amené à utiliser.</v>
      </c>
    </row>
    <row r="13">
      <c r="B13" t="str">
        <v>Lien &gt;</v>
      </c>
      <c r="C13" t="str">
        <v>https://www.excelformation.fr/formats-fichiers-excel.html</v>
      </c>
    </row>
    <row r="14"/>
    <row r="15" ht="18.75" customHeight="1">
      <c r="B15" t="str">
        <v>Fichier XLS ou XLSX ?</v>
      </c>
    </row>
    <row r="16">
      <c r="B16" t="str">
        <v>Lien &gt;</v>
      </c>
      <c r="C16" t="str">
        <v>https://www.excel-exercice.com/fichier-xls-ou-xlsx/</v>
      </c>
    </row>
    <row r="17"/>
    <row r="18">
      <c r="B18" t="str">
        <v>Lien &gt;</v>
      </c>
      <c r="C18" t="str">
        <v>https://commentouvrir.com/extension/xlsm</v>
      </c>
    </row>
    <row r="19"/>
    <row r="20">
      <c r="C20" t="str">
        <v xml:space="preserve">Les fichiers XLSM sont enregistrés au format Open XML introduit dans Microsoft Office 2007. </v>
      </c>
    </row>
    <row r="21">
      <c r="C21" t="str">
        <v xml:space="preserve">Les fichiers XLSM sont des fichiers . XLSX , mais avec les macros activées. </v>
      </c>
    </row>
    <row r="22">
      <c r="C22" t="str">
        <v>Une macro est une fonctionnalité utile qui fonctionne comme un script, ce qui permet aux utilisateurs d'automatiser des tâches répétitives.</v>
      </c>
    </row>
    <row r="23"/>
    <row r="24">
      <c r="C24" t="str">
        <v>Comment créer un fichier XLSM ?</v>
      </c>
    </row>
    <row r="25">
      <c r="C25" t="str">
        <v>Pour enregistrer sous forme de classeur prenant en charge les macros :</v>
      </c>
    </row>
    <row r="26">
      <c r="C26" t="str">
        <v>1. cliquer sur Non.</v>
      </c>
    </row>
    <row r="27">
      <c r="C27" t="str">
        <v xml:space="preserve">2. Dans la boîte de dialogue Enregistrer sous, dans la zone de liste Enregistrer en tant que type, </v>
      </c>
    </row>
    <row r="28">
      <c r="C28" t="str">
        <v>sélectionnez Classeur Excel prenant en charge les macros (*. xlsm).</v>
      </c>
    </row>
    <row r="29">
      <c r="C29" t="str">
        <v>3. Cliquez sur Enregistrer.</v>
      </c>
    </row>
    <row r="30"/>
    <row r="31">
      <c r="C31" t="str">
        <v>Comment convertir un fichier XLSM en xlsx ?</v>
      </c>
    </row>
    <row r="32">
      <c r="C32" t="str">
        <v>Vous pouvez même utiliser Google Sheets pour convertir un fichier XLSM dans un format différent.</v>
      </c>
    </row>
    <row r="33">
      <c r="C33" t="str">
        <v xml:space="preserve"> Avec le fichier ouvert là-bas, allez à Déposez le &gt; Télécharger pour le télécharger sous forme de fichier XLSX, ODS, PDF, HTML, CSV ou TSV.</v>
      </c>
    </row>
    <row r="34"/>
    <row r="35" ht="18.75" customHeight="1">
      <c r="B35" t="str">
        <v>Modifier une macro</v>
      </c>
    </row>
    <row r="36">
      <c r="B36" t="str">
        <v>Lien &gt;</v>
      </c>
      <c r="C36" t="str">
        <v>https://support.microsoft.com/fr-fr/office/modifier-une-macro-ed9e8c3d-58fd-47a1-83eb-bdee680376bb</v>
      </c>
    </row>
    <row r="37"/>
    <row r="38" ht="18.75" customHeight="1">
      <c r="B38" t="str">
        <v>Enregistrer une macro</v>
      </c>
    </row>
    <row r="39">
      <c r="B39" t="str">
        <v>Lien &gt;</v>
      </c>
      <c r="C39" t="str">
        <v>https://support.microsoft.com/fr-fr/office/enregistrer-une-macro-24a026ef-3145-4bf8-a5f2-2fc7889ff74a</v>
      </c>
    </row>
    <row r="40"/>
    <row r="41" ht="18.75" customHeight="1">
      <c r="B41" t="str">
        <v>MACRO: SÉLECTIONNER TOUTE LA LIGNE ET LA COLONNE ACTIVE DANS UN TABLEAU EN VBA - DOCTEUR EXCEL</v>
      </c>
    </row>
    <row r="42">
      <c r="B42" t="str">
        <v>Lien &gt;</v>
      </c>
      <c r="C42" t="str">
        <v>https://www.youtube.com/watch?v=um737ZwwwoU</v>
      </c>
    </row>
    <row r="43"/>
    <row r="44" ht="18.75" customHeight="1">
      <c r="B44" t="str">
        <v>Afficher les outils pour les macros - Excel</v>
      </c>
    </row>
    <row r="45">
      <c r="B45" t="str">
        <v>Lien &gt;</v>
      </c>
      <c r="C45" t="str">
        <v>https://www.pcastuces.com/pratique/astuces/5664.htm</v>
      </c>
    </row>
    <row r="46"/>
    <row r="47">
      <c r="C47" t="str">
        <v>Vous avez besoin de travailler avec des macros dans Excel ?</v>
      </c>
    </row>
    <row r="48">
      <c r="C48" t="str">
        <v xml:space="preserve"> Affichez l'onglet Développeur dans le ruban afin d'accéder rapidement aux outils pour gérer vos macros et votre code Visual Basic.</v>
      </c>
    </row>
    <row r="49">
      <c r="C49" t="str">
        <v>1. Cliquez avec le bouton droit de la souris sur le ruban et cliquez sur Personnaliser le ruban.</v>
      </c>
    </row>
    <row r="50"/>
    <row r="51">
      <c r="C51" t="str">
        <v>Comment afficher code macro Excel ?</v>
      </c>
    </row>
    <row r="52">
      <c r="C52" t="str">
        <v xml:space="preserve">Cliquez avec le bouton droit de la souris sur le ruban et cliquez sur Personnaliser le ruban. </v>
      </c>
    </row>
    <row r="53">
      <c r="C53" t="str">
        <v xml:space="preserve">Cochez la case Développeur dans la liste Onglets principaux. Validez par OK. </v>
      </c>
    </row>
    <row r="54">
      <c r="C54" t="str">
        <v>L'onglet Développeur est ajouté au ruban et vous permet d'accéder rapidement aux outils pour gérer vos macros et votre code Visual Basic.</v>
      </c>
    </row>
    <row r="55"/>
    <row r="56">
      <c r="C56" t="str">
        <v>Comment compléter une macro Excel ?</v>
      </c>
    </row>
    <row r="57">
      <c r="C57" t="str">
        <v xml:space="preserve">Sous l'onglet Développeur, dans le groupe Code, cliquez sur Macros. </v>
      </c>
    </row>
    <row r="58">
      <c r="C58" t="str">
        <v>Dans la zone Nom de la macro, cliquez sur la macro à modifier. Cliquez sur Modifier.</v>
      </c>
    </row>
    <row r="59"/>
    <row r="60"/>
    <row r="61"/>
    <row r="62">
      <c r="B62" t="str">
        <v>Lien &gt;</v>
      </c>
      <c r="C62" t="str">
        <v>Https://cellulexcel.blogspot.com/p/excel-trucs-astuces.html</v>
      </c>
    </row>
    <row r="63"/>
    <row r="64">
      <c r="C64" t="str">
        <v>COMMENT TAPER UNE FRACTION sans qu'Excel l'interpètre comme une date    ----------------</v>
      </c>
    </row>
    <row r="65">
      <c r="C65" t="str">
        <v>Taper un zéro, un espace et la fraction =&gt;  0 1/2</v>
      </c>
    </row>
    <row r="66"/>
    <row r="67">
      <c r="C67" t="str">
        <v>COMMENT TAPER UNE ANNOTATION DANS UNE FORMULE    ----------------</v>
      </c>
    </row>
    <row r="68">
      <c r="C68" t="str">
        <v>Exemple en cellule C3</v>
      </c>
    </row>
    <row r="69">
      <c r="C69" t="str">
        <v xml:space="preserve">* Taper la formule =A1+A2  </v>
      </c>
    </row>
    <row r="70">
      <c r="C70" t="str">
        <v>* Pour mémoriser une annotation ajouter +N("Votre annotation"). La fonction N transforme en zéro tout le texte placé en annotation et celle-ci reste visible</v>
      </c>
    </row>
    <row r="71">
      <c r="C71" t="str">
        <v xml:space="preserve">* Formule finalisée =&gt;  =A1+A2+N("Somme de la cellule A1 et A2") </v>
      </c>
    </row>
    <row r="72">
      <c r="C72" t="str">
        <v xml:space="preserve"> </v>
      </c>
    </row>
    <row r="73">
      <c r="C73" t="str">
        <v xml:space="preserve"> REPÉRER LES DOUBLONS DANS UNE COLONNE    ----------------</v>
      </c>
    </row>
    <row r="74">
      <c r="C74" t="str">
        <v xml:space="preserve">Exemple pour la colonne A </v>
      </c>
    </row>
    <row r="75">
      <c r="C75" t="str">
        <v>* Sélectionnez la colonne A dans son intégralité.</v>
      </c>
    </row>
    <row r="76">
      <c r="C76" t="str">
        <v>* Dans l'onglet Accueil sélectionnez Mise en forme conditionnelle</v>
      </c>
    </row>
    <row r="77">
      <c r="C77" t="str">
        <v>* Cliquez sur Nouvelle Règle</v>
      </c>
    </row>
    <row r="78">
      <c r="C78" t="str">
        <v>* Cliquez sur Utiliser une formule pour déterminer pour quelles cellules le format sera appliqué.</v>
      </c>
    </row>
    <row r="79">
      <c r="C79" t="str">
        <v>* Insérez la formule suivante =NB.SI(A:A;A1)&gt;1</v>
      </c>
    </row>
    <row r="80">
      <c r="C80" t="str">
        <v>* Ensuite cliquez sur le bouton Format pour définir la mise en forme (Ex. Couleur de fond cliquez sur Remplissage)</v>
      </c>
    </row>
    <row r="81"/>
    <row r="82">
      <c r="C82" t="str">
        <v xml:space="preserve"> AJOUTER DE POINTS FIN DE MOT OU DE PHRASE POUR PLUS DE LISIBILITE    ----------------</v>
      </c>
    </row>
    <row r="83">
      <c r="C83" t="str">
        <v xml:space="preserve"> Exemple : Total général ..................................   150,00 €</v>
      </c>
    </row>
    <row r="84"/>
    <row r="85"/>
    <row r="86" ht="18.75" customHeight="1">
      <c r="B86" t="str">
        <v>Analyser vos formules avec F9</v>
      </c>
    </row>
    <row r="87">
      <c r="B87" t="str">
        <v>Lien &gt;</v>
      </c>
      <c r="C87" t="str">
        <v>https://www.excel-exercice.com/analyser-vos-formules-avec-f9/</v>
      </c>
    </row>
    <row r="88"/>
    <row r="89" ht="18.75" customHeight="1">
      <c r="B89" t="str">
        <v>Lien &gt;</v>
      </c>
      <c r="C89" t="str">
        <v>Trouver les liens externes d’un classeur</v>
      </c>
    </row>
    <row r="90"/>
    <row r="91" ht="18.75" customHeight="1">
      <c r="B91" t="str">
        <v>Les formules logiques ET(), OU() et OUX() d’Excel pour combiner des tests</v>
      </c>
    </row>
    <row r="92">
      <c r="B92" t="str">
        <v>Lien &gt;</v>
      </c>
      <c r="C92" t="str">
        <v>https://www.youtube.com/watch?v=EbpC3cs2aTA</v>
      </c>
    </row>
    <row r="93"/>
    <row r="94" ht="18.75" customHeight="1">
      <c r="B94" t="str">
        <v>Comment utiliser la formule MOD() pour calculer le reste d'une division euclidienne sur Excel</v>
      </c>
    </row>
    <row r="95">
      <c r="B95" t="str">
        <v>Lien &gt;</v>
      </c>
      <c r="C95" t="str">
        <v>https://www.youtube.com/watch?v=UnkKrv53fiA</v>
      </c>
    </row>
    <row r="96"/>
    <row r="97" ht="18.75" customHeight="1">
      <c r="B97" t="str">
        <v>Comment arrondir un nombre sur Excel (mise en forme ou formule : la bonne méthode)</v>
      </c>
    </row>
    <row r="98">
      <c r="B98" t="str">
        <v>Lien &gt;</v>
      </c>
      <c r="C98" t="str">
        <v>https://www.youtube.com/watch?v=ycuXhxLIeY8</v>
      </c>
    </row>
    <row r="99"/>
    <row r="100" ht="18.75" customHeight="1">
      <c r="B100" t="str">
        <v>Les formules logiques ET(), OU() et OUX() d’Excel pour combiner des tests</v>
      </c>
    </row>
    <row r="101">
      <c r="B101" t="str">
        <v>Lien &gt;</v>
      </c>
      <c r="C101" t="str">
        <v>https://www.youtube.com/watch?v=EbpC3cs2aTA</v>
      </c>
    </row>
    <row r="102"/>
    <row r="103" ht="18.75" customHeight="1">
      <c r="B103" t="str">
        <v>Lien &gt;</v>
      </c>
      <c r="C103" t="str">
        <v>Excel SI-ALORS: comment fonctionne la formule SI ?</v>
      </c>
    </row>
    <row r="104"/>
    <row r="105" ht="18.75" customHeight="1">
      <c r="B105" t="str">
        <v>Lien &gt;</v>
      </c>
      <c r="C105" t="str">
        <v>Faire des SI imbriqués dans Excel avec si.condition</v>
      </c>
    </row>
    <row r="106"/>
    <row r="107" ht="21.75" customHeight="1">
      <c r="B107" t="str">
        <v>Lien &gt;</v>
      </c>
      <c r="C107" t="str">
        <v>Fonction INDIRECT - Exemples d'application</v>
      </c>
    </row>
    <row r="108"/>
    <row r="109" ht="18.75" customHeight="1">
      <c r="B109" t="str">
        <v>COMMENT CONVERTIR DES UNITÉS DE MESURE SUR EXCEL ? AVEC LA FONCTION CONVERT()</v>
      </c>
    </row>
    <row r="110">
      <c r="B110" t="str">
        <v>Lien &gt;</v>
      </c>
      <c r="C110" t="str">
        <v>https://www.youtube.com/watch?v=t9BfPsVC5hk</v>
      </c>
    </row>
    <row r="111"/>
    <row r="112"/>
    <row r="113"/>
    <row r="114" ht="18.75" customHeight="1">
      <c r="B114" t="str">
        <v>Comment devenir plus productif grâce aux raccourcis clavier Excel</v>
      </c>
    </row>
    <row r="115">
      <c r="B115" t="str">
        <v>Lien &gt;</v>
      </c>
      <c r="C115" t="str">
        <v>https://www.youtube.com/watch?v=xyjZP4GMmSc</v>
      </c>
    </row>
    <row r="116"/>
    <row r="117" ht="18.75" customHeight="1">
      <c r="B117" t="str">
        <v>Tracer facilement les bordures</v>
      </c>
    </row>
    <row r="118">
      <c r="B118" t="str">
        <v>Lien &gt;</v>
      </c>
      <c r="C118" t="str">
        <v>https://www.excel-exercice.com/bordures/</v>
      </c>
    </row>
    <row r="119"/>
    <row r="120" ht="18.75" customHeight="1">
      <c r="B120" t="str">
        <v>Formation Excel 2016 Faire un tableau</v>
      </c>
    </row>
    <row r="121">
      <c r="B121" t="str">
        <v>Lien &gt;</v>
      </c>
      <c r="C121" t="str">
        <v>FENÊTRE EXCEL</v>
      </c>
    </row>
    <row r="122" ht="18" customHeight="1"/>
    <row r="123" ht="23.25" customHeight="1">
      <c r="B123" t="str">
        <v>Lien &gt;</v>
      </c>
      <c r="C123" t="str">
        <v>Déplacer ou copier des feuilles de calcul ou des données de feuille de calcul</v>
      </c>
    </row>
    <row r="124" ht="18" customHeight="1"/>
    <row r="125" ht="23.25" customHeight="1">
      <c r="B125" t="str">
        <v>Lien &gt;</v>
      </c>
      <c r="C125" t="str">
        <v xml:space="preserve">copier une feuille de calcul du classeur actuel </v>
      </c>
    </row>
    <row r="126"/>
    <row r="127" ht="18.75" customHeight="1">
      <c r="B127" t="str">
        <v>Comment synthétiser les informations sur Excel : le mode plan</v>
      </c>
    </row>
    <row r="128">
      <c r="B128" t="str">
        <v>Lien &gt;</v>
      </c>
      <c r="C128" t="str">
        <v>https://www.youtube.com/watch?v=zFR8-vdbebo</v>
      </c>
    </row>
    <row r="129"/>
    <row r="130" ht="18.75" customHeight="1">
      <c r="B130" t="str">
        <v>LES 3 MÉTHODES POUR TRANSFORMER DES LIGNES EN COLONNES SUR EXCEL : AVANTAGES ET INCONVÉNIENTS</v>
      </c>
    </row>
    <row r="131">
      <c r="B131" t="str">
        <v>Lien &gt;</v>
      </c>
      <c r="C131" t="str">
        <v>https://www.youtube.com/watch?v=OZoAZHIP-kk&amp;t=630s</v>
      </c>
    </row>
    <row r="132"/>
    <row r="133" ht="18.75" customHeight="1">
      <c r="B133" t="str">
        <v>COMMENT COMPTER LE NOMBRE DE FEUILLES, DE LIGNES OU DE COLONNES EXCEL ?</v>
      </c>
    </row>
    <row r="134">
      <c r="B134" t="str">
        <v>Lien &gt;</v>
      </c>
      <c r="C134" t="str">
        <v>https://www.youtube.com/watch?v=ljG0dl6aZOk</v>
      </c>
    </row>
    <row r="135"/>
    <row r="136" ht="18.75" customHeight="1">
      <c r="B136" t="str">
        <v>COMMENT CLASSER SIMPLEMENT DES DONNÉES AVEC LA FONCTION RANG (AVEC OU SANS EX ÆQUO) EXCEL ?</v>
      </c>
    </row>
    <row r="137">
      <c r="B137" t="str">
        <v>Lien &gt;</v>
      </c>
      <c r="C137" t="str">
        <v>https://www.youtube.com/watch?v=XB7PbjxQgiQ</v>
      </c>
    </row>
    <row r="138"/>
    <row r="139" ht="18.75" customHeight="1">
      <c r="B139" t="str">
        <v>Comment créer un moteur de recherche… avec deux formules et sans VBA sur Excel</v>
      </c>
    </row>
    <row r="140">
      <c r="B140" t="str">
        <v>Lien &gt;</v>
      </c>
      <c r="C140" t="str">
        <v>https://www.youtube.com/watch?v=S_rTf5wWhr8</v>
      </c>
    </row>
    <row r="141"/>
    <row r="142" ht="18.75" customHeight="1">
      <c r="B142" t="str">
        <v>Créer la table des matières d’un classeur</v>
      </c>
    </row>
    <row r="143">
      <c r="B143" t="str">
        <v>Lien &gt;</v>
      </c>
      <c r="C143" t="str">
        <v>https://www.excel-exercice.com/creer-la-table-des-matieres-dun-classeur/</v>
      </c>
    </row>
    <row r="144"/>
    <row r="145" ht="18.75" customHeight="1">
      <c r="B145" t="str">
        <v>Comment afficher plusieurs feuilles d'un même classeur en même temps sur Excel</v>
      </c>
    </row>
    <row r="146">
      <c r="B146" t="str">
        <v>Lien &gt;</v>
      </c>
      <c r="C146" t="str">
        <v>https://www.youtube.com/watch?v=ign5pz_-R_I</v>
      </c>
    </row>
    <row r="147"/>
    <row r="148" ht="18.75" customHeight="1">
      <c r="B148" t="str">
        <v>6 ASTUCES POUR IMPRIMER DES TABLEAUX EXCEL QUI DECHIRENT</v>
      </c>
    </row>
    <row r="149">
      <c r="B149" t="str">
        <v>Lien &gt;</v>
      </c>
      <c r="C149" t="str">
        <v>https://www.youtube.com/watch?v=eML_TISUYpw&amp;t=31s</v>
      </c>
    </row>
    <row r="150"/>
    <row r="151" ht="18.75" customHeight="1">
      <c r="B151" t="str">
        <v>COMMENT TRADUIRE UN TEXTE DANS TOUTES LES LANGUES EN UTILISANT UNE FONCTION EXCEL</v>
      </c>
    </row>
    <row r="152">
      <c r="B152" t="str">
        <v>Lien &gt;</v>
      </c>
      <c r="C152" t="str">
        <v>https://www.youtube.com/watch?v=wXenlFqrWWY</v>
      </c>
    </row>
    <row r="153"/>
    <row r="154" ht="18.75" customHeight="1">
      <c r="B154" t="str">
        <v>Categorie : Manipulation</v>
      </c>
    </row>
    <row r="155">
      <c r="B155" t="str">
        <v>Lien &gt;</v>
      </c>
      <c r="C155" t="str">
        <v>https://www.excel-exercice.com/manipulation/</v>
      </c>
    </row>
    <row r="156"/>
    <row r="157" ht="18.75" customHeight="1">
      <c r="B157" t="str">
        <v>Categorie : Les Add-Ins</v>
      </c>
    </row>
    <row r="158">
      <c r="B158" t="str">
        <v>Lien &gt;</v>
      </c>
      <c r="C158" t="str">
        <v>https://www.excel-exercice.com/add-in/</v>
      </c>
    </row>
    <row r="159"/>
    <row r="160" ht="18.75" customHeight="1">
      <c r="B160" t="str">
        <v>Categorie : Nouveautés</v>
      </c>
    </row>
    <row r="161">
      <c r="B161" t="str">
        <v>Lien &gt;</v>
      </c>
      <c r="C161" t="str">
        <v>https://www.excel-exercice.com/nouveaute/</v>
      </c>
    </row>
    <row r="162"/>
    <row r="163"/>
    <row r="164"/>
    <row r="165" ht="18.75" customHeight="1">
      <c r="B165" t="str">
        <v>Comment créer un mini comparateur de prix (récupérer les prix automatiquement ) sur Excel</v>
      </c>
    </row>
    <row r="166">
      <c r="B166" t="str">
        <v>Lien &gt;</v>
      </c>
      <c r="C166" t="str">
        <v>https://www.youtube.com/watch?v=jjhrpq-f-74&amp;t=102s</v>
      </c>
    </row>
    <row r="167"/>
    <row r="168" ht="18.75" customHeight="1">
      <c r="B168" t="str">
        <v>COMMENT CRÉER UNE LISTE DE COURSE AUTOMATIQUE AVEC UN TABLEAU CROISÉ DYNAMIQUE SUR EXCEL</v>
      </c>
    </row>
    <row r="169">
      <c r="B169" t="str">
        <v>Lien &gt;</v>
      </c>
      <c r="C169" t="str">
        <v>https://www.youtube.com/watch?v=_uhXSrAkHXc</v>
      </c>
    </row>
    <row r="170" ht="18.75" customHeight="1">
      <c r="B170" t="str">
        <v>Mes recettes de cuisine sur Excel</v>
      </c>
    </row>
    <row r="171">
      <c r="B171" t="str">
        <v>Lien &gt;</v>
      </c>
      <c r="C171" t="str">
        <v>https://www.youtube.com/watch?v=KK9rJpuHmZA</v>
      </c>
    </row>
    <row r="172"/>
    <row r="173" ht="18.75" customHeight="1">
      <c r="B173" t="str">
        <v>gérer, consulter, modifier vos propres recettes de cuisine par l’intermédiaire d'Excel</v>
      </c>
    </row>
    <row r="174">
      <c r="B174" t="str">
        <v>Lien &gt;</v>
      </c>
      <c r="C174" t="str">
        <v>https://cellulexcel.blogspot.com/p/blog-page_22.html</v>
      </c>
    </row>
    <row r="175"/>
    <row r="176" ht="18.75" customHeight="1">
      <c r="B176" t="str">
        <v>CRÉER SON CARNET DE RECETTES PERSONNALISÉ : PAPIER OU DIGITAL ?</v>
      </c>
    </row>
    <row r="177">
      <c r="B177" t="str">
        <v>Lien &gt;</v>
      </c>
      <c r="C177" t="str">
        <v>https://mccascabel.fr/carnet-de-recettes-personnalise/</v>
      </c>
    </row>
    <row r="178"/>
    <row r="179" ht="18.75" customHeight="1">
      <c r="B179" t="str">
        <v>Excel - Comment générer des QR Codes dans Excel ?</v>
      </c>
    </row>
    <row r="180">
      <c r="B180" t="str">
        <v>Lien &gt;</v>
      </c>
      <c r="C180" t="str">
        <v>https://www.youtube.com/watch?v=_JzUgEGWuk0</v>
      </c>
    </row>
    <row r="181"/>
    <row r="182" ht="18.75" customHeight="1">
      <c r="B182" t="str">
        <v>la SOMME d'une plage de cellules en fonction de leur couleur de fond.</v>
      </c>
    </row>
    <row r="183">
      <c r="B183" t="str">
        <v>Lien &gt;</v>
      </c>
      <c r="C183" t="str">
        <v>https://cellulexcel.blogspot.com/p/somme.html</v>
      </c>
    </row>
    <row r="184"/>
    <row r="185"/>
    <row r="186"/>
    <row r="187" ht="18.75" customHeight="1">
      <c r="B187" t="str">
        <v>Mettre en couleur toute une ligne dés qu'une cellule de cette ligne est remplie (excel)</v>
      </c>
    </row>
    <row r="188">
      <c r="B188" t="str">
        <v>Lien &gt;</v>
      </c>
      <c r="C188" t="str">
        <v>https://www.youtube.com/watch?v=21oGa9Q92s4</v>
      </c>
    </row>
    <row r="189">
      <c r="B189" t="str">
        <v>Excelpourlesbulles &gt;</v>
      </c>
      <c r="D189" t="str">
        <v>https://www.youtube.com/channel/UCoTqCeSunCB3-puwIicURbw</v>
      </c>
    </row>
    <row r="190"/>
    <row r="191" ht="18.75" customHeight="1">
      <c r="B191" t="str">
        <v>Colorier une ligne entière avec formule</v>
      </c>
    </row>
    <row r="192">
      <c r="B192" t="str">
        <v>Lien &gt;</v>
      </c>
      <c r="C192" t="str">
        <v>https://www.excel-exercice.com/colorier-une-ligne-entiere/</v>
      </c>
    </row>
    <row r="193"/>
    <row r="194" ht="18.75" customHeight="1">
      <c r="B194" t="str">
        <v>Somme Si Couleur</v>
      </c>
    </row>
    <row r="195">
      <c r="B195" t="str">
        <v>Lien &gt;</v>
      </c>
      <c r="C195" t="str">
        <v>https://www.youtube.com/watch?v=7amIEwzFoF0</v>
      </c>
    </row>
    <row r="196"/>
    <row r="197" ht="18.75" customHeight="1">
      <c r="B197" t="str">
        <v>Comment Compter Et Additionner Les Cellules En Fonction De La Couleur D'arrière-Plan Dans Excel?</v>
      </c>
    </row>
    <row r="198">
      <c r="B198" t="str">
        <v>Lien &gt;</v>
      </c>
      <c r="C198" t="str">
        <v>https://fr.extendoffice.com/documents/excel/1155-excel-count-sum-cells-by-color.html</v>
      </c>
    </row>
    <row r="199"/>
    <row r="200" ht="18.75" customHeight="1">
      <c r="B200" t="str">
        <v>Tutoriel Excel : compter et additionner les cellules par couleur ?</v>
      </c>
    </row>
    <row r="201">
      <c r="B201" t="str">
        <v>Lien &gt;</v>
      </c>
      <c r="C201" t="str">
        <v>https://www.cours-gratuit.com/tutoriel-excel/tutoriel-excel-comment-compter-et-additionner-les-cellules-par-couleur</v>
      </c>
    </row>
    <row r="202"/>
    <row r="203">
      <c r="B203" t="str">
        <v>----------------    COLORIER UNE COLONNE SUR DEUX    ----------------</v>
      </c>
    </row>
    <row r="204">
      <c r="B204" t="str">
        <v>Procédez de la même manière que précédemment mais en sélectionnant les colonnes ou une plage de cellules.</v>
      </c>
    </row>
    <row r="205">
      <c r="B205" t="str">
        <v>Insérez la formule suivante =&gt; =EST.PAIR(COLONNE())</v>
      </c>
    </row>
    <row r="206">
      <c r="B206" t="str">
        <v>Vous pouvez même coloriser vos ligne et vos colonnes en appliquant les deux formules précédentes sur un ensemble de plage de cellules.</v>
      </c>
    </row>
    <row r="207"/>
    <row r="208" ht="18.75" customHeight="1">
      <c r="B208" t="str">
        <v>Mise en forme conditionnelle simple</v>
      </c>
    </row>
    <row r="209">
      <c r="B209" t="str">
        <v>Lien &gt;</v>
      </c>
      <c r="C209" t="str">
        <v>https://www.youtube.com/watch?v=xFOMtm4wRtE</v>
      </c>
    </row>
    <row r="210"/>
    <row r="211" ht="18.75" customHeight="1">
      <c r="B211" t="str">
        <v>Colorier une ligne entière avec formule</v>
      </c>
    </row>
    <row r="212">
      <c r="B212" t="str">
        <v>Lien &gt;</v>
      </c>
      <c r="C212" t="str">
        <v>https://www.excel-exercice.com/colorier-une-ligne-entiere/</v>
      </c>
    </row>
    <row r="213"/>
    <row r="214" ht="18.75" customHeight="1">
      <c r="B214" t="str">
        <v>Excel | Mise En Forme Conditionnelle sur toute une ligne</v>
      </c>
    </row>
    <row r="215">
      <c r="B215" t="str">
        <v>Lien &gt;</v>
      </c>
      <c r="C215" t="str">
        <v>https://www.youtube.com/watch?v=PbUvODhmdxI</v>
      </c>
    </row>
    <row r="216"/>
    <row r="217" ht="18.75" customHeight="1">
      <c r="B217" t="str">
        <v>Excel - Mise en forme conditionnelle selon le contenu d'une autre cellule</v>
      </c>
    </row>
    <row r="218">
      <c r="B218" t="str">
        <v>Lien &gt;</v>
      </c>
      <c r="C218" t="str">
        <v>https://www.youtube.com/watch?v=Cxs3l7_EI4I</v>
      </c>
    </row>
    <row r="219">
      <c r="B219" t="str">
        <v>Lecompagnon &gt;</v>
      </c>
      <c r="D219" t="str">
        <v>https://www.youtube.com/c/lecompagnoninfo/videos</v>
      </c>
    </row>
    <row r="220"/>
    <row r="221" ht="18.75" customHeight="1">
      <c r="B221" t="str">
        <v>Colorer des lignes de façon conditionnelle dans un tableau Excel</v>
      </c>
    </row>
    <row r="222">
      <c r="B222" t="str">
        <v>Lien &gt;</v>
      </c>
      <c r="C222" t="str">
        <v>https://www.youtube.com/watch?v=ZEL3mVdUCcg</v>
      </c>
    </row>
    <row r="223">
      <c r="B223" t="str">
        <v>Bureautique Efficace &gt;</v>
      </c>
      <c r="D223" t="str">
        <v>https://www.youtube.com/channel/UCmkKGwRm5LYN6zpgTVvNpdA/videos</v>
      </c>
    </row>
    <row r="224"/>
    <row r="225" ht="18.75" customHeight="1">
      <c r="B225" t="str">
        <v>COMMENT SURLIGNER LA LIGNE DE LA CELLULE SÉLECTIONNÉE SUR EXCEL - TECHNIQUE AVANCÉE</v>
      </c>
    </row>
    <row r="226">
      <c r="B226" t="str">
        <v>Lien &gt;</v>
      </c>
      <c r="C226" t="str">
        <v>https://www.youtube.com/watch?v=OQJzipM0rgU</v>
      </c>
    </row>
    <row r="227"/>
    <row r="228" ht="18.75" customHeight="1">
      <c r="B228" t="str">
        <v>Colorisation &amp; autorisation saisie sur cellule</v>
      </c>
    </row>
    <row r="229">
      <c r="B229" t="str">
        <v>Lien &gt;</v>
      </c>
      <c r="C229" t="str">
        <v>https://forum.excel-pratique.com/excel/colorisation-autorisation-saisie-sur-cellule-121141#p739320</v>
      </c>
    </row>
    <row r="230"/>
    <row r="231" ht="18.75" customHeight="1">
      <c r="B231" t="str">
        <v>Comment surligner la ligne de la cellule sélectionnée</v>
      </c>
    </row>
    <row r="232">
      <c r="B232" t="str">
        <v>Lien &gt;</v>
      </c>
      <c r="C232" t="str">
        <v>https://www.youtube.com/watch?v=Xvb1pAnQrts</v>
      </c>
    </row>
    <row r="233">
      <c r="B233" t="str">
        <v>Excel Formation &gt;</v>
      </c>
      <c r="D233" t="str">
        <v>https://www.youtube.com/c/ExcelFormation/videos</v>
      </c>
    </row>
    <row r="234"/>
    <row r="235">
      <c r="B235" t="str">
        <v>Dans un premier temps sélectionnez les lignes, ou une plage de cellules que vous souhaitez coloriser une ligne sur deux puis cliquez sur :</v>
      </c>
      <c r="M235" t="str">
        <v>https://www.excel-exercice.com/nouveaute/</v>
      </c>
    </row>
    <row r="236">
      <c r="B236" t="str">
        <v>1) Mise en forme conditionnelle</v>
      </c>
    </row>
    <row r="237">
      <c r="B237" t="str">
        <v xml:space="preserve">2) Gérer les règles </v>
      </c>
    </row>
    <row r="238">
      <c r="B238" t="str">
        <v>3) sur Nouvelle Règle</v>
      </c>
    </row>
    <row r="239">
      <c r="B239" t="str">
        <v>4) puis choisissez Utiliser une formule pour déterminer pour quelles cellules le format sera appliqué</v>
      </c>
    </row>
    <row r="240">
      <c r="B240" t="str">
        <v>5) Inséser la formule suivante dans l'environnement "Appliquer une mise en forme aux valeurs pour lesquellles cette formule est vraie :"</v>
      </c>
      <c r="M240" t="str">
        <v>https://www.youtube.com/channel/UCmkKGwRm5LYN6zpgTVvNpdA/videos</v>
      </c>
    </row>
    <row r="241"/>
    <row r="242"/>
    <row r="243" ht="21.75" customHeight="1">
      <c r="C243" t="str">
        <v>Quelques sites Excel pour vous aider à créer vos documents</v>
      </c>
    </row>
    <row r="244" ht="18" customHeight="1"/>
    <row r="245" ht="18.75" customHeight="1">
      <c r="B245" t="str">
        <v>Fonctions complémentaires XLP</v>
      </c>
    </row>
    <row r="246" ht="18.75" customHeight="1">
      <c r="B246" t="str">
        <v>liens &gt;</v>
      </c>
      <c r="C246" t="str">
        <v>https://www.excel-pratique.com/fr/fonctions-complementaires.php</v>
      </c>
    </row>
    <row r="247" ht="18" customHeight="1"/>
    <row r="248" ht="18.75" customHeight="1">
      <c r="B248" t="str">
        <v>Excel questions / Réponses</v>
      </c>
    </row>
    <row r="249" ht="18.75" customHeight="1">
      <c r="B249" t="str">
        <v>liens &gt;</v>
      </c>
      <c r="C249" t="str">
        <v>http://excel.engalere.com/tags/</v>
      </c>
    </row>
    <row r="250" ht="18" customHeight="1"/>
    <row r="251" ht="18.75" customHeight="1">
      <c r="B251" t="str">
        <v>liens &gt;</v>
      </c>
      <c r="C251" t="str">
        <v xml:space="preserve">https://www.excel-exercice.com/ </v>
      </c>
      <c r="K251" t="str">
        <v xml:space="preserve">Frédéric LE GUEN -  </v>
      </c>
    </row>
    <row r="252" ht="18" customHeight="1"/>
    <row r="253" ht="18.75" customHeight="1">
      <c r="B253" t="str">
        <v>Lien &gt;</v>
      </c>
      <c r="C253" t="str">
        <v>https://www.youtube.com/user/ExcelExercice/videos</v>
      </c>
    </row>
    <row r="254" ht="18" customHeight="1"/>
    <row r="255" ht="18.75" customHeight="1">
      <c r="B255" t="str">
        <v>Lien &gt;</v>
      </c>
      <c r="C255" t="str">
        <v>https://www.youtube.com/watch?v=e2kzRDcW5iI</v>
      </c>
      <c r="K255" t="str">
        <v xml:space="preserve">Formation informatique avec Cedric - </v>
      </c>
    </row>
    <row r="256" ht="18" customHeight="1"/>
    <row r="257" ht="18.75" customHeight="1">
      <c r="B257" t="str">
        <v>Lien &gt;</v>
      </c>
      <c r="C257" t="str">
        <v>https://www.youtube.com/c/K%C3%A9vinBrundu/videos</v>
      </c>
      <c r="K257" t="str">
        <v xml:space="preserve">Kévin Brundu - </v>
      </c>
    </row>
    <row r="258" ht="18" customHeight="1"/>
    <row r="259" ht="18.75" customHeight="1">
      <c r="B259" t="str">
        <v>Lien &gt;</v>
      </c>
      <c r="C259" t="str">
        <v>https://support.microsoft.com/fr-fr/excel</v>
      </c>
      <c r="K259" t="str">
        <v xml:space="preserve">Aide &amp; apprentissage d'Excel - </v>
      </c>
    </row>
    <row r="260" ht="18" customHeight="1"/>
    <row r="261" ht="18.75" customHeight="1">
      <c r="B261" t="str">
        <v>Lien &gt;</v>
      </c>
      <c r="C261" t="str">
        <v>https://www.youtube.com/c/TutoDeRien/playlists</v>
      </c>
      <c r="K261" t="str">
        <v xml:space="preserve">Tuto De Rien - </v>
      </c>
    </row>
    <row r="262" ht="18" customHeight="1"/>
    <row r="263" ht="18.75" customHeight="1">
      <c r="B263" t="str">
        <v>Lien &gt;</v>
      </c>
      <c r="C263" t="str">
        <v>https://www.excel-exercice.com/somme-si-ens/</v>
      </c>
      <c r="K263" t="str">
        <v>Fonction SOMME.SI.ENS</v>
      </c>
    </row>
    <row r="264" ht="18" customHeight="1"/>
    <row r="265" ht="18.75" customHeight="1">
      <c r="B265" t="str">
        <v>Lien &gt;</v>
      </c>
      <c r="C265" t="str">
        <v>https://www.youtube.com/channel/UCK4qfUuh9kpBByJFIMBPTtA/playlists</v>
      </c>
      <c r="K265" t="str">
        <v xml:space="preserve">prof couillon - </v>
      </c>
    </row>
    <row r="266" ht="18" customHeight="1"/>
    <row r="267" ht="18.75" customHeight="1">
      <c r="B267" t="str">
        <v>liens &gt;</v>
      </c>
      <c r="C267" t="str">
        <v>https://www.youtube.com/watch?v=YfGrccEQGKk</v>
      </c>
    </row>
    <row r="268" ht="18" customHeight="1"/>
    <row r="269" ht="18.75" customHeight="1">
      <c r="B269" t="str">
        <v>Lien &gt;</v>
      </c>
      <c r="C269" t="str">
        <v>https://www.youtube.com/watch?v=li4XNespLxg</v>
      </c>
    </row>
    <row r="270" ht="18" customHeight="1"/>
    <row r="271" ht="18.75" customHeight="1">
      <c r="B271" t="str">
        <v>Lien &gt;</v>
      </c>
      <c r="C271" t="str">
        <v>Forum Bureautique</v>
      </c>
    </row>
    <row r="272" ht="18" customHeight="1"/>
    <row r="273" ht="18.75" customHeight="1">
      <c r="B273" t="str">
        <v>Lien &gt;</v>
      </c>
      <c r="C273" t="str">
        <v>Alternatives à Microsoft Excel : 5 programmes gratuits et convaincants</v>
      </c>
    </row>
    <row r="274" ht="18" customHeight="1"/>
    <row r="275" ht="18.75" customHeight="1">
      <c r="B275" t="str">
        <v>Lien &gt;</v>
      </c>
      <c r="C275" t="str">
        <v>Les 20 meilleurs Tricks Mathématiques</v>
      </c>
    </row>
    <row r="276" ht="18" customHeight="1"/>
    <row r="277" ht="18.75" customHeight="1">
      <c r="B277" t="str">
        <v>Lien &gt;</v>
      </c>
      <c r="C277" t="str">
        <v>https://support.office.com/fr-fr/article/combiner-le-texte-de-deux-cellules-ou-plus-en-une-cellule-81ba0946-ce78-42ed-b3c3-21340eb164a6</v>
      </c>
      <c r="N277" t="str">
        <v>.</v>
      </c>
    </row>
    <row r="278"/>
    <row r="279" ht="18" customHeight="1">
      <c r="B279" t="str">
        <v>Lien &gt;</v>
      </c>
      <c r="C279" t="str">
        <v>https://www.youtube.com/watch?v=yk_ypXvUaHo</v>
      </c>
      <c r="M279" t="str">
        <v>Excel - fonctions date/heure</v>
      </c>
    </row>
    <row r="280" ht="18" customHeight="1"/>
    <row r="281" ht="18.75" customHeight="1">
      <c r="B281" t="str">
        <v>lien &gt;</v>
      </c>
      <c r="C281" t="str">
        <v>http://www.mdf-xlpages.com/modules/publisher/item.php?itemid=91</v>
      </c>
    </row>
    <row r="282"/>
    <row r="283" ht="39.95" customHeight="1">
      <c r="B283" t="str">
        <v>Transmettez votre savoir et votre savoir faire  peu importe qui le récupère; pourvu qu'un plus grand nombre puisse en bénéficier.</v>
      </c>
    </row>
    <row r="284" ht="24" customHeight="1">
      <c r="B284" t="str">
        <v>Joël LEBOUCHER …Octobre 2015</v>
      </c>
    </row>
    <row r="285" ht="39.95" customHeight="1">
      <c r="B285" t="str">
        <v>un lien rompu ou devenu obsolète…..pas de panique…Google saura vous retrouver un document équivalent</v>
      </c>
      <c r="P285" t="str">
        <v>Fin</v>
      </c>
    </row>
  </sheetData>
  <mergeCells count="6">
    <mergeCell ref="B233:C233"/>
    <mergeCell ref="B2:P4"/>
    <mergeCell ref="B5:P7"/>
    <mergeCell ref="B189:C189"/>
    <mergeCell ref="B219:C219"/>
    <mergeCell ref="B223:C223"/>
  </mergeCells>
  <hyperlinks>
    <hyperlink ref="C13" r:id="rId1"/>
    <hyperlink ref="C16" r:id="rId2"/>
    <hyperlink ref="C18" r:id="rId3"/>
    <hyperlink ref="C36" r:id="rId4"/>
    <hyperlink ref="C39" r:id="rId5"/>
    <hyperlink ref="C42" r:id="rId6"/>
    <hyperlink ref="C45" r:id="rId7"/>
    <hyperlink ref="C62" r:id="rId8"/>
    <hyperlink ref="C87" r:id="rId9"/>
    <hyperlink ref="C89" r:id="rId10"/>
    <hyperlink ref="C92" r:id="rId11"/>
    <hyperlink ref="C95" r:id="rId12"/>
    <hyperlink ref="C101" r:id="rId13"/>
    <hyperlink ref="C103" r:id="rId14"/>
    <hyperlink ref="C105" r:id="rId15"/>
    <hyperlink ref="C107" r:id="rId16"/>
    <hyperlink ref="C110" r:id="rId17"/>
    <hyperlink ref="C115" r:id="rId18"/>
    <hyperlink ref="C118" r:id="rId19"/>
    <hyperlink ref="C121" r:id="rId20"/>
    <hyperlink ref="C123" r:id="rId21"/>
    <hyperlink ref="C125" r:id="rId22"/>
    <hyperlink ref="C128" r:id="rId23"/>
    <hyperlink ref="C131" r:id="rId24"/>
    <hyperlink ref="C134" r:id="rId25"/>
    <hyperlink ref="C137" r:id="rId26"/>
    <hyperlink ref="C140" r:id="rId27"/>
    <hyperlink ref="C143" r:id="rId28"/>
    <hyperlink ref="C146" r:id="rId29"/>
    <hyperlink ref="C149" r:id="rId30"/>
    <hyperlink ref="C152" r:id="rId31"/>
    <hyperlink ref="C155" r:id="rId32"/>
    <hyperlink ref="C158" r:id="rId33"/>
    <hyperlink ref="C161" r:id="rId34"/>
    <hyperlink ref="C166" r:id="rId35"/>
    <hyperlink ref="C169" r:id="rId36"/>
    <hyperlink ref="C171" r:id="rId37"/>
    <hyperlink ref="C174" r:id="rId38"/>
    <hyperlink ref="C177" r:id="rId39"/>
    <hyperlink ref="C180" r:id="rId40"/>
    <hyperlink ref="C183" r:id="rId41"/>
    <hyperlink ref="C188" r:id="rId42"/>
    <hyperlink ref="D189" r:id="rId43"/>
    <hyperlink ref="C192" r:id="rId44"/>
    <hyperlink ref="C195" r:id="rId45"/>
    <hyperlink ref="C198" r:id="rId46"/>
    <hyperlink ref="C201" r:id="rId47"/>
    <hyperlink ref="C209" r:id="rId48"/>
    <hyperlink ref="C212" r:id="rId49"/>
    <hyperlink ref="C215" r:id="rId50"/>
    <hyperlink ref="C218" r:id="rId51"/>
    <hyperlink ref="D219" r:id="rId52"/>
    <hyperlink ref="C222" r:id="rId53"/>
    <hyperlink ref="D223" r:id="rId54"/>
    <hyperlink ref="C226" r:id="rId55"/>
    <hyperlink ref="C232" r:id="rId56"/>
    <hyperlink ref="D233" r:id="rId57"/>
    <hyperlink ref="C246" r:id="rId58"/>
    <hyperlink ref="C249" r:id="rId59"/>
    <hyperlink ref="C251" r:id="rId60"/>
    <hyperlink ref="C253" r:id="rId61"/>
    <hyperlink ref="C255" r:id="rId62"/>
    <hyperlink ref="C257" r:id="rId63"/>
    <hyperlink ref="C259" r:id="rId64"/>
    <hyperlink ref="C261" r:id="rId65"/>
    <hyperlink ref="C263" r:id="rId66"/>
    <hyperlink ref="C265" r:id="rId67"/>
    <hyperlink ref="C267" r:id="rId68"/>
    <hyperlink ref="C269" r:id="rId69"/>
    <hyperlink ref="C271" r:id="rId70"/>
    <hyperlink ref="C273" r:id="rId71"/>
    <hyperlink ref="C275" r:id="rId72"/>
    <hyperlink ref="C277" r:id="rId73"/>
    <hyperlink ref="C279" r:id="rId74"/>
    <hyperlink ref="C281" r:id="rId75"/>
  </hyperlinks>
  <pageMargins left="0.7" right="0.7" top="0.75" bottom="0.75" header="0.3" footer="0.3"/>
  <ignoredErrors>
    <ignoredError numberStoredAsText="1" sqref="A1:P285"/>
  </ignoredErrors>
</worksheet>
</file>

<file path=xl/worksheets/sheet17.xml><?xml version="1.0" encoding="utf-8"?>
<worksheet xmlns="http://schemas.openxmlformats.org/spreadsheetml/2006/main" xmlns:r="http://schemas.openxmlformats.org/officeDocument/2006/relationships">
  <dimension ref="A1:X98"/>
  <sheetViews>
    <sheetView workbookViewId="0" rightToLeft="0"/>
  </sheetViews>
  <cols>
    <col min="1" max="1" customWidth="1" width="4.85546875"/>
    <col min="2" max="2" customWidth="1" width="11.7109375"/>
    <col min="3" max="3" customWidth="1" width="11.7109375"/>
    <col min="4" max="4" customWidth="1" width="11.7109375"/>
    <col min="5" max="5" customWidth="1" width="11.7109375"/>
    <col min="6" max="6" customWidth="1" width="11.7109375"/>
    <col min="7" max="7" customWidth="1" width="11.7109375"/>
    <col min="8" max="8" customWidth="1" width="11.7109375"/>
    <col min="9" max="9" customWidth="1" width="11.7109375"/>
    <col min="10" max="10" customWidth="1" width="11.7109375"/>
    <col min="11" max="11" customWidth="1" width="11.7109375"/>
    <col min="12" max="12" customWidth="1" width="11.7109375"/>
    <col min="13" max="13" customWidth="1" width="11.7109375"/>
    <col min="14" max="14" customWidth="1" width="11.7109375"/>
    <col min="15" max="15" customWidth="1" width="11.7109375"/>
    <col min="16" max="16" customWidth="1" width="11.7109375"/>
    <col min="17" max="17" customWidth="1" width="11.7109375"/>
    <col min="18" max="18" customWidth="1" width="11.7109375"/>
    <col min="19" max="19" customWidth="1" width="11.7109375"/>
    <col min="20" max="20" customWidth="1" width="11.7109375"/>
    <col min="21" max="21" customWidth="1" width="11.7109375"/>
    <col min="22" max="22" customWidth="1" width="11.7109375"/>
    <col min="23" max="23" customWidth="1" width="11.7109375"/>
    <col min="24" max="24" customWidth="1" width="11.7109375"/>
    <col min="25" max="25" customWidth="1" width="11.7109375"/>
    <col min="26" max="26" customWidth="1" width="11.7109375"/>
    <col min="27" max="27" customWidth="1" width="11.7109375"/>
    <col min="28" max="28" customWidth="1" width="11.7109375"/>
    <col min="29" max="29" customWidth="1" width="11.7109375"/>
    <col min="30" max="30" customWidth="1" width="11.7109375"/>
    <col min="31" max="31" customWidth="1" width="11.7109375"/>
    <col min="32" max="32" customWidth="1" width="11.7109375"/>
    <col min="33" max="33" customWidth="1" width="11.7109375"/>
    <col min="34" max="34" customWidth="1" width="11.7109375"/>
    <col min="35" max="35" customWidth="1" width="11.7109375"/>
    <col min="36" max="36" customWidth="1" width="11.7109375"/>
    <col min="37" max="37" customWidth="1" width="11.7109375"/>
    <col min="38" max="38" customWidth="1" width="11.42578125"/>
    <col min="39" max="39" customWidth="1" width="11.42578125"/>
    <col min="40" max="40" customWidth="1" width="11.42578125"/>
    <col min="41" max="41" customWidth="1" width="11.42578125"/>
    <col min="42" max="42" customWidth="1" width="11.42578125"/>
    <col min="43" max="43" customWidth="1" width="11.42578125"/>
    <col min="44" max="44" customWidth="1" width="11.42578125"/>
    <col min="45" max="45" customWidth="1" width="11.42578125"/>
    <col min="46" max="46" customWidth="1" width="11.42578125"/>
    <col min="47" max="47" customWidth="1" width="11.42578125"/>
    <col min="48" max="48" customWidth="1" width="11.42578125"/>
    <col min="49" max="49" customWidth="1" width="11.42578125"/>
    <col min="50" max="50" customWidth="1" width="11.42578125"/>
    <col min="51" max="51" customWidth="1" width="11.42578125"/>
    <col min="52" max="52" customWidth="1" width="11.42578125"/>
    <col min="53" max="53" customWidth="1" width="11.42578125"/>
    <col min="54" max="54" customWidth="1" width="11.42578125"/>
    <col min="55" max="55" customWidth="1" width="11.42578125"/>
    <col min="56" max="56" customWidth="1" width="11.42578125"/>
    <col min="57" max="57" customWidth="1" width="11.42578125"/>
    <col min="58" max="58" customWidth="1" width="11.42578125"/>
    <col min="59" max="59" customWidth="1" width="11.42578125"/>
    <col min="60" max="60" customWidth="1" width="11.42578125"/>
    <col min="61" max="61" customWidth="1" width="11.42578125"/>
    <col min="62" max="62" customWidth="1" width="11.42578125"/>
    <col min="63" max="63" customWidth="1" width="11.42578125"/>
    <col min="64" max="64" customWidth="1" width="11.42578125"/>
    <col min="65" max="65" customWidth="1" width="11.42578125"/>
    <col min="66" max="66" customWidth="1" width="11.42578125"/>
    <col min="67" max="67" customWidth="1" width="11.42578125"/>
    <col min="68" max="68" customWidth="1" width="11.42578125"/>
    <col min="69" max="69" customWidth="1" width="11.42578125"/>
    <col min="70" max="70" customWidth="1" width="11.42578125"/>
    <col min="71" max="71" customWidth="1" width="11.42578125"/>
    <col min="72" max="72" customWidth="1" width="11.42578125"/>
    <col min="73" max="73" customWidth="1" width="11.42578125"/>
    <col min="74" max="74" customWidth="1" width="11.42578125"/>
    <col min="75" max="75" customWidth="1" width="11.42578125"/>
    <col min="76" max="76" customWidth="1" width="11.42578125"/>
    <col min="77" max="77" customWidth="1" width="11.42578125"/>
    <col min="78" max="78" customWidth="1" width="11.42578125"/>
    <col min="79" max="79" customWidth="1" width="11.42578125"/>
    <col min="80" max="80" customWidth="1" width="11.42578125"/>
    <col min="81" max="81" customWidth="1" width="11.42578125"/>
    <col min="82" max="82" customWidth="1" width="11.42578125"/>
    <col min="83" max="83" customWidth="1" width="11.42578125"/>
    <col min="84" max="84" customWidth="1" width="11.42578125"/>
    <col min="85" max="85" customWidth="1" width="11.42578125"/>
    <col min="86" max="86" customWidth="1" width="11.42578125"/>
    <col min="87" max="87" customWidth="1" width="11.42578125"/>
    <col min="88" max="88" customWidth="1" width="11.42578125"/>
    <col min="89" max="89" customWidth="1" width="11.42578125"/>
    <col min="90" max="90" customWidth="1" width="11.42578125"/>
    <col min="91" max="91" customWidth="1" width="11.42578125"/>
    <col min="92" max="92" customWidth="1" width="11.42578125"/>
    <col min="93" max="93" customWidth="1" width="11.42578125"/>
    <col min="94" max="94" customWidth="1" width="11.42578125"/>
    <col min="95" max="95" customWidth="1" width="11.42578125"/>
    <col min="96" max="96" customWidth="1" width="11.42578125"/>
    <col min="97" max="97" customWidth="1" width="11.42578125"/>
    <col min="98" max="98" customWidth="1" width="11.42578125"/>
    <col min="99" max="99" customWidth="1" width="11.42578125"/>
    <col min="100" max="100" customWidth="1" width="11.42578125"/>
    <col min="101" max="101" customWidth="1" width="11.42578125"/>
    <col min="102" max="102" customWidth="1" width="11.42578125"/>
    <col min="103" max="103" customWidth="1" width="11.42578125"/>
    <col min="104" max="104" customWidth="1" width="11.42578125"/>
    <col min="105" max="105" customWidth="1" width="11.42578125"/>
    <col min="106" max="106" customWidth="1" width="11.42578125"/>
    <col min="107" max="107" customWidth="1" width="11.42578125"/>
    <col min="108" max="108" customWidth="1" width="11.42578125"/>
    <col min="109" max="109" customWidth="1" width="11.42578125"/>
    <col min="110" max="110" customWidth="1" width="11.42578125"/>
    <col min="111" max="111" customWidth="1" width="11.42578125"/>
    <col min="112" max="112" customWidth="1" width="11.42578125"/>
    <col min="113" max="113" customWidth="1" width="11.42578125"/>
    <col min="114" max="114" customWidth="1" width="11.42578125"/>
    <col min="115" max="115" customWidth="1" width="11.42578125"/>
    <col min="116" max="116" customWidth="1" width="11.42578125"/>
    <col min="117" max="117" customWidth="1" width="11.42578125"/>
    <col min="118" max="118" customWidth="1" width="11.42578125"/>
    <col min="119" max="119" customWidth="1" width="11.42578125"/>
    <col min="120" max="120" customWidth="1" width="11.42578125"/>
    <col min="121" max="121" customWidth="1" width="11.42578125"/>
    <col min="122" max="122" customWidth="1" width="11.42578125"/>
    <col min="123" max="123" customWidth="1" width="11.42578125"/>
    <col min="124" max="124" customWidth="1" width="11.42578125"/>
    <col min="125" max="125" customWidth="1" width="11.42578125"/>
    <col min="126" max="126" customWidth="1" width="11.42578125"/>
    <col min="127" max="127" customWidth="1" width="11.42578125"/>
    <col min="128" max="128" customWidth="1" width="11.42578125"/>
    <col min="129" max="129" customWidth="1" width="11.42578125"/>
    <col min="130" max="130" customWidth="1" width="11.42578125"/>
    <col min="131" max="131" customWidth="1" width="11.42578125"/>
    <col min="132" max="132" customWidth="1" width="11.42578125"/>
    <col min="133" max="133" customWidth="1" width="11.42578125"/>
    <col min="134" max="134" customWidth="1" width="11.42578125"/>
    <col min="135" max="135" customWidth="1" width="11.42578125"/>
    <col min="136" max="136" customWidth="1" width="11.42578125"/>
    <col min="137" max="137" customWidth="1" width="11.42578125"/>
    <col min="138" max="138" customWidth="1" width="11.42578125"/>
    <col min="139" max="139" customWidth="1" width="11.42578125"/>
    <col min="140" max="140" customWidth="1" width="11.42578125"/>
    <col min="141" max="141" customWidth="1" width="11.42578125"/>
    <col min="142" max="142" customWidth="1" width="11.42578125"/>
    <col min="143" max="143" customWidth="1" width="11.42578125"/>
    <col min="144" max="144" customWidth="1" width="11.42578125"/>
    <col min="145" max="145" customWidth="1" width="11.42578125"/>
    <col min="146" max="146" customWidth="1" width="11.42578125"/>
    <col min="147" max="147" customWidth="1" width="11.42578125"/>
    <col min="148" max="148" customWidth="1" width="11.42578125"/>
    <col min="149" max="149" customWidth="1" width="11.42578125"/>
    <col min="150" max="150" customWidth="1" width="11.42578125"/>
    <col min="151" max="151" customWidth="1" width="11.42578125"/>
    <col min="152" max="152" customWidth="1" width="11.42578125"/>
    <col min="153" max="153" customWidth="1" width="11.42578125"/>
    <col min="154" max="154" customWidth="1" width="11.42578125"/>
    <col min="155" max="155" customWidth="1" width="11.42578125"/>
    <col min="156" max="156" customWidth="1" width="11.42578125"/>
    <col min="157" max="157" customWidth="1" width="11.42578125"/>
    <col min="158" max="158" customWidth="1" width="11.42578125"/>
    <col min="159" max="159" customWidth="1" width="11.42578125"/>
    <col min="160" max="160" customWidth="1" width="11.42578125"/>
    <col min="161" max="161" customWidth="1" width="11.42578125"/>
    <col min="162" max="162" customWidth="1" width="11.42578125"/>
    <col min="163" max="163" customWidth="1" width="11.42578125"/>
    <col min="164" max="164" customWidth="1" width="11.42578125"/>
    <col min="165" max="165" customWidth="1" width="11.42578125"/>
    <col min="166" max="166" customWidth="1" width="11.42578125"/>
    <col min="167" max="167" customWidth="1" width="11.42578125"/>
    <col min="168" max="168" customWidth="1" width="11.42578125"/>
    <col min="169" max="169" customWidth="1" width="11.42578125"/>
    <col min="170" max="170" customWidth="1" width="11.42578125"/>
    <col min="171" max="171" customWidth="1" width="11.42578125"/>
    <col min="172" max="172" customWidth="1" width="11.42578125"/>
    <col min="173" max="173" customWidth="1" width="11.42578125"/>
    <col min="174" max="174" customWidth="1" width="11.42578125"/>
    <col min="175" max="175" customWidth="1" width="11.42578125"/>
    <col min="176" max="176" customWidth="1" width="11.42578125"/>
    <col min="177" max="177" customWidth="1" width="11.42578125"/>
    <col min="178" max="178" customWidth="1" width="11.42578125"/>
    <col min="179" max="179" customWidth="1" width="11.42578125"/>
    <col min="180" max="180" customWidth="1" width="11.42578125"/>
    <col min="181" max="181" customWidth="1" width="11.42578125"/>
    <col min="182" max="182" customWidth="1" width="11.42578125"/>
    <col min="183" max="183" customWidth="1" width="11.42578125"/>
    <col min="184" max="184" customWidth="1" width="11.42578125"/>
    <col min="185" max="185" customWidth="1" width="11.42578125"/>
    <col min="186" max="186" customWidth="1" width="11.42578125"/>
    <col min="187" max="187" customWidth="1" width="11.42578125"/>
    <col min="188" max="188" customWidth="1" width="11.42578125"/>
    <col min="189" max="189" customWidth="1" width="11.42578125"/>
    <col min="190" max="190" customWidth="1" width="11.42578125"/>
    <col min="191" max="191" customWidth="1" width="11.42578125"/>
    <col min="192" max="192" customWidth="1" width="11.42578125"/>
    <col min="193" max="193" customWidth="1" width="11.42578125"/>
    <col min="194" max="194" customWidth="1" width="11.42578125"/>
    <col min="195" max="195" customWidth="1" width="11.42578125"/>
    <col min="196" max="196" customWidth="1" width="11.42578125"/>
    <col min="197" max="197" customWidth="1" width="11.42578125"/>
    <col min="198" max="198" customWidth="1" width="11.42578125"/>
    <col min="199" max="199" customWidth="1" width="11.42578125"/>
    <col min="200" max="200" customWidth="1" width="11.42578125"/>
    <col min="201" max="201" customWidth="1" width="11.42578125"/>
    <col min="202" max="202" customWidth="1" width="11.42578125"/>
    <col min="203" max="203" customWidth="1" width="11.42578125"/>
    <col min="204" max="204" customWidth="1" width="11.42578125"/>
    <col min="205" max="205" customWidth="1" width="11.42578125"/>
    <col min="206" max="206" customWidth="1" width="11.42578125"/>
    <col min="207" max="207" customWidth="1" width="11.42578125"/>
    <col min="208" max="208" customWidth="1" width="11.42578125"/>
    <col min="209" max="209" customWidth="1" width="11.42578125"/>
    <col min="210" max="210" customWidth="1" width="11.42578125"/>
    <col min="211" max="211" customWidth="1" width="11.42578125"/>
    <col min="212" max="212" customWidth="1" width="11.42578125"/>
    <col min="213" max="213" customWidth="1" width="11.42578125"/>
    <col min="214" max="214" customWidth="1" width="11.42578125"/>
    <col min="215" max="215" customWidth="1" width="11.42578125"/>
    <col min="216" max="216" customWidth="1" width="11.42578125"/>
    <col min="217" max="217" customWidth="1" width="11.42578125"/>
    <col min="218" max="218" customWidth="1" width="11.42578125"/>
    <col min="219" max="219" customWidth="1" width="11.42578125"/>
    <col min="220" max="220" customWidth="1" width="11.42578125"/>
    <col min="221" max="221" customWidth="1" width="11.42578125"/>
    <col min="222" max="222" customWidth="1" width="11.42578125"/>
    <col min="223" max="223" customWidth="1" width="11.42578125"/>
    <col min="224" max="224" customWidth="1" width="11.42578125"/>
    <col min="225" max="225" customWidth="1" width="11.42578125"/>
    <col min="226" max="226" customWidth="1" width="11.42578125"/>
    <col min="227" max="227" customWidth="1" width="11.42578125"/>
    <col min="228" max="228" customWidth="1" width="11.42578125"/>
    <col min="229" max="229" customWidth="1" width="11.42578125"/>
    <col min="230" max="230" customWidth="1" width="11.42578125"/>
    <col min="231" max="231" customWidth="1" width="11.42578125"/>
    <col min="232" max="232" customWidth="1" width="11.42578125"/>
    <col min="233" max="233" customWidth="1" width="11.42578125"/>
    <col min="234" max="234" customWidth="1" width="11.42578125"/>
    <col min="235" max="235" customWidth="1" width="11.42578125"/>
    <col min="236" max="236" customWidth="1" width="11.42578125"/>
    <col min="237" max="237" customWidth="1" width="11.42578125"/>
    <col min="238" max="238" customWidth="1" width="11.42578125"/>
    <col min="239" max="239" customWidth="1" width="11.42578125"/>
    <col min="240" max="240" customWidth="1" width="11.42578125"/>
    <col min="241" max="241" customWidth="1" width="11.42578125"/>
    <col min="242" max="242" customWidth="1" width="11.42578125"/>
    <col min="243" max="243" customWidth="1" width="11.42578125"/>
    <col min="244" max="244" customWidth="1" width="11.42578125"/>
    <col min="245" max="245" customWidth="1" width="11.42578125"/>
    <col min="246" max="246" customWidth="1" width="11.42578125"/>
    <col min="247" max="247" customWidth="1" width="11.42578125"/>
    <col min="248" max="248" customWidth="1" width="11.42578125"/>
    <col min="249" max="249" customWidth="1" width="11.42578125"/>
    <col min="250" max="250" customWidth="1" width="11.42578125"/>
    <col min="251" max="251" customWidth="1" width="11.42578125"/>
    <col min="252" max="252" customWidth="1" width="11.42578125"/>
    <col min="253" max="253" customWidth="1" width="11.42578125"/>
    <col min="254" max="254" customWidth="1" width="11.42578125"/>
    <col min="255" max="255" customWidth="1" width="11.42578125"/>
    <col min="256" max="256" customWidth="1" width="11.42578125"/>
    <col min="257" max="257" customWidth="1" width="11.42578125"/>
    <col min="258" max="258" customWidth="1" width="11.42578125"/>
    <col min="259" max="259" customWidth="1" width="11.42578125"/>
    <col min="260" max="260" customWidth="1" width="11.42578125"/>
    <col min="261" max="261" customWidth="1" width="11.42578125"/>
    <col min="262" max="262" customWidth="1" width="11.42578125"/>
    <col min="263" max="263" customWidth="1" width="11.42578125"/>
    <col min="264" max="264" customWidth="1" width="11.42578125"/>
    <col min="265" max="265" customWidth="1" width="11.42578125"/>
    <col min="266" max="266" customWidth="1" width="11.42578125"/>
    <col min="267" max="267" customWidth="1" width="11.42578125"/>
    <col min="268" max="268" customWidth="1" width="11.42578125"/>
    <col min="269" max="269" customWidth="1" width="11.42578125"/>
    <col min="270" max="270" customWidth="1" width="11.42578125"/>
    <col min="271" max="271" customWidth="1" width="11.42578125"/>
    <col min="272" max="272" customWidth="1" width="11.42578125"/>
    <col min="273" max="273" customWidth="1" width="11.42578125"/>
    <col min="274" max="274" customWidth="1" width="11.42578125"/>
    <col min="275" max="275" customWidth="1" width="11.42578125"/>
    <col min="276" max="276" customWidth="1" width="11.42578125"/>
    <col min="277" max="277" customWidth="1" width="11.42578125"/>
    <col min="278" max="278" customWidth="1" width="11.42578125"/>
    <col min="279" max="279" customWidth="1" width="11.42578125"/>
    <col min="280" max="280" customWidth="1" width="11.42578125"/>
    <col min="281" max="281" customWidth="1" width="11.42578125"/>
    <col min="282" max="282" customWidth="1" width="11.42578125"/>
    <col min="283" max="283" customWidth="1" width="11.42578125"/>
    <col min="284" max="284" customWidth="1" width="11.42578125"/>
    <col min="285" max="285" customWidth="1" width="11.42578125"/>
    <col min="286" max="286" customWidth="1" width="11.42578125"/>
    <col min="287" max="287" customWidth="1" width="11.42578125"/>
    <col min="288" max="288" customWidth="1" width="11.42578125"/>
    <col min="289" max="289" customWidth="1" width="11.42578125"/>
    <col min="290" max="290" customWidth="1" width="11.42578125"/>
    <col min="291" max="291" customWidth="1" width="11.42578125"/>
    <col min="292" max="292" customWidth="1" width="11.42578125"/>
    <col min="293" max="293" customWidth="1" width="11.42578125"/>
    <col min="294" max="294" customWidth="1" width="11.42578125"/>
    <col min="295" max="295" customWidth="1" width="11.42578125"/>
    <col min="296" max="296" customWidth="1" width="11.42578125"/>
    <col min="297" max="297" customWidth="1" width="11.42578125"/>
    <col min="298" max="298" customWidth="1" width="11.42578125"/>
    <col min="299" max="299" customWidth="1" width="11.42578125"/>
    <col min="300" max="300" customWidth="1" width="11.42578125"/>
    <col min="301" max="301" customWidth="1" width="11.42578125"/>
    <col min="302" max="302" customWidth="1" width="11.42578125"/>
    <col min="303" max="303" customWidth="1" width="11.42578125"/>
    <col min="304" max="304" customWidth="1" width="11.42578125"/>
    <col min="305" max="305" customWidth="1" width="11.42578125"/>
    <col min="306" max="306" customWidth="1" width="11.42578125"/>
    <col min="307" max="307" customWidth="1" width="11.42578125"/>
    <col min="308" max="308" customWidth="1" width="11.42578125"/>
    <col min="309" max="309" customWidth="1" width="11.42578125"/>
    <col min="310" max="310" customWidth="1" width="11.42578125"/>
    <col min="311" max="311" customWidth="1" width="11.42578125"/>
    <col min="312" max="312" customWidth="1" width="11.42578125"/>
    <col min="313" max="313" customWidth="1" width="11.42578125"/>
    <col min="314" max="314" customWidth="1" width="11.42578125"/>
    <col min="315" max="315" customWidth="1" width="11.42578125"/>
    <col min="316" max="316" customWidth="1" width="11.42578125"/>
    <col min="317" max="317" customWidth="1" width="11.42578125"/>
    <col min="318" max="318" customWidth="1" width="11.42578125"/>
    <col min="319" max="319" customWidth="1" width="11.42578125"/>
    <col min="320" max="320" customWidth="1" width="11.42578125"/>
    <col min="321" max="321" customWidth="1" width="11.42578125"/>
    <col min="322" max="322" customWidth="1" width="11.42578125"/>
    <col min="323" max="323" customWidth="1" width="11.42578125"/>
    <col min="324" max="324" customWidth="1" width="11.42578125"/>
    <col min="325" max="325" customWidth="1" width="11.42578125"/>
    <col min="326" max="326" customWidth="1" width="11.42578125"/>
    <col min="327" max="327" customWidth="1" width="11.42578125"/>
    <col min="328" max="328" customWidth="1" width="11.42578125"/>
    <col min="329" max="329" customWidth="1" width="11.42578125"/>
    <col min="330" max="330" customWidth="1" width="11.42578125"/>
    <col min="331" max="331" customWidth="1" width="11.42578125"/>
    <col min="332" max="332" customWidth="1" width="11.42578125"/>
    <col min="333" max="333" customWidth="1" width="11.42578125"/>
    <col min="334" max="334" customWidth="1" width="11.42578125"/>
    <col min="335" max="335" customWidth="1" width="11.42578125"/>
    <col min="336" max="336" customWidth="1" width="11.42578125"/>
    <col min="337" max="337" customWidth="1" width="11.42578125"/>
    <col min="338" max="338" customWidth="1" width="11.42578125"/>
    <col min="339" max="339" customWidth="1" width="11.42578125"/>
    <col min="340" max="340" customWidth="1" width="11.42578125"/>
    <col min="341" max="341" customWidth="1" width="11.42578125"/>
    <col min="342" max="342" customWidth="1" width="11.42578125"/>
    <col min="343" max="343" customWidth="1" width="11.42578125"/>
    <col min="344" max="344" customWidth="1" width="11.42578125"/>
    <col min="345" max="345" customWidth="1" width="11.42578125"/>
    <col min="346" max="346" customWidth="1" width="11.42578125"/>
    <col min="347" max="347" customWidth="1" width="11.42578125"/>
    <col min="348" max="348" customWidth="1" width="11.42578125"/>
    <col min="349" max="349" customWidth="1" width="11.42578125"/>
    <col min="350" max="350" customWidth="1" width="11.42578125"/>
    <col min="351" max="351" customWidth="1" width="11.42578125"/>
    <col min="352" max="352" customWidth="1" width="11.42578125"/>
    <col min="353" max="353" customWidth="1" width="11.42578125"/>
    <col min="354" max="354" customWidth="1" width="11.42578125"/>
    <col min="355" max="355" customWidth="1" width="11.42578125"/>
    <col min="356" max="356" customWidth="1" width="11.42578125"/>
    <col min="357" max="357" customWidth="1" width="11.42578125"/>
    <col min="358" max="358" customWidth="1" width="11.42578125"/>
    <col min="359" max="359" customWidth="1" width="11.42578125"/>
    <col min="360" max="360" customWidth="1" width="11.42578125"/>
    <col min="361" max="361" customWidth="1" width="11.42578125"/>
    <col min="362" max="362" customWidth="1" width="11.42578125"/>
    <col min="363" max="363" customWidth="1" width="11.42578125"/>
    <col min="364" max="364" customWidth="1" width="11.42578125"/>
    <col min="365" max="365" customWidth="1" width="11.42578125"/>
    <col min="366" max="366" customWidth="1" width="11.42578125"/>
    <col min="367" max="367" customWidth="1" width="11.42578125"/>
    <col min="368" max="368" customWidth="1" width="11.42578125"/>
    <col min="369" max="369" customWidth="1" width="11.42578125"/>
    <col min="370" max="370" customWidth="1" width="11.42578125"/>
    <col min="371" max="371" customWidth="1" width="11.42578125"/>
    <col min="372" max="372" customWidth="1" width="11.42578125"/>
    <col min="373" max="373" customWidth="1" width="11.42578125"/>
    <col min="374" max="374" customWidth="1" width="11.42578125"/>
    <col min="375" max="375" customWidth="1" width="11.42578125"/>
    <col min="376" max="376" customWidth="1" width="11.42578125"/>
    <col min="377" max="377" customWidth="1" width="11.42578125"/>
    <col min="378" max="378" customWidth="1" width="11.42578125"/>
    <col min="379" max="379" customWidth="1" width="11.42578125"/>
    <col min="380" max="380" customWidth="1" width="11.42578125"/>
    <col min="381" max="381" customWidth="1" width="11.42578125"/>
    <col min="382" max="382" customWidth="1" width="11.42578125"/>
    <col min="383" max="383" customWidth="1" width="11.42578125"/>
    <col min="384" max="384" customWidth="1" width="11.42578125"/>
    <col min="385" max="385" customWidth="1" width="11.42578125"/>
    <col min="386" max="386" customWidth="1" width="11.42578125"/>
    <col min="387" max="387" customWidth="1" width="11.42578125"/>
    <col min="388" max="388" customWidth="1" width="11.42578125"/>
    <col min="389" max="389" customWidth="1" width="11.42578125"/>
    <col min="390" max="390" customWidth="1" width="11.42578125"/>
    <col min="391" max="391" customWidth="1" width="11.42578125"/>
    <col min="392" max="392" customWidth="1" width="11.42578125"/>
    <col min="393" max="393" customWidth="1" width="11.42578125"/>
    <col min="394" max="394" customWidth="1" width="11.42578125"/>
    <col min="395" max="395" customWidth="1" width="11.42578125"/>
    <col min="396" max="396" customWidth="1" width="11.42578125"/>
    <col min="397" max="397" customWidth="1" width="11.42578125"/>
    <col min="398" max="398" customWidth="1" width="11.42578125"/>
    <col min="399" max="399" customWidth="1" width="11.42578125"/>
    <col min="400" max="400" customWidth="1" width="11.42578125"/>
    <col min="401" max="401" customWidth="1" width="11.42578125"/>
    <col min="402" max="402" customWidth="1" width="11.42578125"/>
    <col min="403" max="403" customWidth="1" width="11.42578125"/>
    <col min="404" max="404" customWidth="1" width="11.42578125"/>
    <col min="405" max="405" customWidth="1" width="11.42578125"/>
    <col min="406" max="406" customWidth="1" width="11.42578125"/>
    <col min="407" max="407" customWidth="1" width="11.42578125"/>
    <col min="408" max="408" customWidth="1" width="11.42578125"/>
    <col min="409" max="409" customWidth="1" width="11.42578125"/>
    <col min="410" max="410" customWidth="1" width="11.42578125"/>
    <col min="411" max="411" customWidth="1" width="11.42578125"/>
    <col min="412" max="412" customWidth="1" width="11.42578125"/>
    <col min="413" max="413" customWidth="1" width="11.42578125"/>
    <col min="414" max="414" customWidth="1" width="11.42578125"/>
    <col min="415" max="415" customWidth="1" width="11.42578125"/>
    <col min="416" max="416" customWidth="1" width="11.42578125"/>
    <col min="417" max="417" customWidth="1" width="11.42578125"/>
    <col min="418" max="418" customWidth="1" width="11.42578125"/>
    <col min="419" max="419" customWidth="1" width="11.42578125"/>
    <col min="420" max="420" customWidth="1" width="11.42578125"/>
    <col min="421" max="421" customWidth="1" width="11.42578125"/>
    <col min="422" max="422" customWidth="1" width="11.42578125"/>
    <col min="423" max="423" customWidth="1" width="11.42578125"/>
    <col min="424" max="424" customWidth="1" width="11.42578125"/>
    <col min="425" max="425" customWidth="1" width="11.42578125"/>
    <col min="426" max="426" customWidth="1" width="11.42578125"/>
    <col min="427" max="427" customWidth="1" width="11.42578125"/>
    <col min="428" max="428" customWidth="1" width="11.42578125"/>
    <col min="429" max="429" customWidth="1" width="11.42578125"/>
    <col min="430" max="430" customWidth="1" width="11.42578125"/>
    <col min="431" max="431" customWidth="1" width="11.42578125"/>
    <col min="432" max="432" customWidth="1" width="11.42578125"/>
    <col min="433" max="433" customWidth="1" width="11.42578125"/>
    <col min="434" max="434" customWidth="1" width="11.42578125"/>
    <col min="435" max="435" customWidth="1" width="11.42578125"/>
    <col min="436" max="436" customWidth="1" width="11.42578125"/>
    <col min="437" max="437" customWidth="1" width="11.42578125"/>
    <col min="438" max="438" customWidth="1" width="11.42578125"/>
    <col min="439" max="439" customWidth="1" width="11.42578125"/>
    <col min="440" max="440" customWidth="1" width="11.42578125"/>
    <col min="441" max="441" customWidth="1" width="11.42578125"/>
    <col min="442" max="442" customWidth="1" width="11.42578125"/>
    <col min="443" max="443" customWidth="1" width="11.42578125"/>
    <col min="444" max="444" customWidth="1" width="11.42578125"/>
    <col min="445" max="445" customWidth="1" width="11.42578125"/>
    <col min="446" max="446" customWidth="1" width="11.42578125"/>
    <col min="447" max="447" customWidth="1" width="11.42578125"/>
    <col min="448" max="448" customWidth="1" width="11.42578125"/>
    <col min="449" max="449" customWidth="1" width="11.42578125"/>
    <col min="450" max="450" customWidth="1" width="11.42578125"/>
    <col min="451" max="451" customWidth="1" width="11.42578125"/>
    <col min="452" max="452" customWidth="1" width="11.42578125"/>
    <col min="453" max="453" customWidth="1" width="11.42578125"/>
    <col min="454" max="454" customWidth="1" width="11.42578125"/>
    <col min="455" max="455" customWidth="1" width="11.42578125"/>
    <col min="456" max="456" customWidth="1" width="11.42578125"/>
    <col min="457" max="457" customWidth="1" width="11.42578125"/>
    <col min="458" max="458" customWidth="1" width="11.42578125"/>
    <col min="459" max="459" customWidth="1" width="11.42578125"/>
    <col min="460" max="460" customWidth="1" width="11.42578125"/>
    <col min="461" max="461" customWidth="1" width="11.42578125"/>
    <col min="462" max="462" customWidth="1" width="11.42578125"/>
    <col min="463" max="463" customWidth="1" width="11.42578125"/>
    <col min="464" max="464" customWidth="1" width="11.42578125"/>
    <col min="465" max="465" customWidth="1" width="11.42578125"/>
    <col min="466" max="466" customWidth="1" width="11.42578125"/>
    <col min="467" max="467" customWidth="1" width="11.42578125"/>
    <col min="468" max="468" customWidth="1" width="11.42578125"/>
    <col min="469" max="469" customWidth="1" width="11.42578125"/>
    <col min="470" max="470" customWidth="1" width="11.42578125"/>
    <col min="471" max="471" customWidth="1" width="11.42578125"/>
    <col min="472" max="472" customWidth="1" width="11.42578125"/>
    <col min="473" max="473" customWidth="1" width="11.42578125"/>
    <col min="474" max="474" customWidth="1" width="11.42578125"/>
    <col min="475" max="475" customWidth="1" width="11.42578125"/>
    <col min="476" max="476" customWidth="1" width="11.42578125"/>
    <col min="477" max="477" customWidth="1" width="11.42578125"/>
    <col min="478" max="478" customWidth="1" width="11.42578125"/>
    <col min="479" max="479" customWidth="1" width="11.42578125"/>
    <col min="480" max="480" customWidth="1" width="11.42578125"/>
    <col min="481" max="481" customWidth="1" width="11.42578125"/>
    <col min="482" max="482" customWidth="1" width="11.42578125"/>
    <col min="483" max="483" customWidth="1" width="11.42578125"/>
    <col min="484" max="484" customWidth="1" width="11.42578125"/>
    <col min="485" max="485" customWidth="1" width="11.42578125"/>
    <col min="486" max="486" customWidth="1" width="11.42578125"/>
    <col min="487" max="487" customWidth="1" width="11.42578125"/>
    <col min="488" max="488" customWidth="1" width="11.42578125"/>
    <col min="489" max="489" customWidth="1" width="11.42578125"/>
    <col min="490" max="490" customWidth="1" width="11.42578125"/>
    <col min="491" max="491" customWidth="1" width="11.42578125"/>
    <col min="492" max="492" customWidth="1" width="11.42578125"/>
    <col min="493" max="493" customWidth="1" width="11.42578125"/>
    <col min="494" max="494" customWidth="1" width="11.42578125"/>
    <col min="495" max="495" customWidth="1" width="11.42578125"/>
    <col min="496" max="496" customWidth="1" width="11.42578125"/>
    <col min="497" max="497" customWidth="1" width="11.42578125"/>
    <col min="498" max="498" customWidth="1" width="11.42578125"/>
    <col min="499" max="499" customWidth="1" width="11.42578125"/>
    <col min="500" max="500" customWidth="1" width="11.42578125"/>
    <col min="501" max="501" customWidth="1" width="11.42578125"/>
    <col min="502" max="502" customWidth="1" width="11.42578125"/>
    <col min="503" max="503" customWidth="1" width="11.42578125"/>
    <col min="504" max="504" customWidth="1" width="11.42578125"/>
    <col min="505" max="505" customWidth="1" width="11.42578125"/>
    <col min="506" max="506" customWidth="1" width="11.42578125"/>
    <col min="507" max="507" customWidth="1" width="11.42578125"/>
    <col min="508" max="508" customWidth="1" width="11.42578125"/>
    <col min="509" max="509" customWidth="1" width="11.42578125"/>
    <col min="510" max="510" customWidth="1" width="11.42578125"/>
    <col min="511" max="511" customWidth="1" width="11.42578125"/>
    <col min="512" max="512" customWidth="1" width="11.42578125"/>
    <col min="513" max="513" customWidth="1" width="11.42578125"/>
    <col min="514" max="514" customWidth="1" width="11.42578125"/>
    <col min="515" max="515" customWidth="1" width="11.42578125"/>
    <col min="516" max="516" customWidth="1" width="11.42578125"/>
    <col min="517" max="517" customWidth="1" width="11.42578125"/>
    <col min="518" max="518" customWidth="1" width="11.42578125"/>
    <col min="519" max="519" customWidth="1" width="11.42578125"/>
    <col min="520" max="520" customWidth="1" width="11.42578125"/>
    <col min="521" max="521" customWidth="1" width="11.42578125"/>
    <col min="522" max="522" customWidth="1" width="11.42578125"/>
    <col min="523" max="523" customWidth="1" width="11.42578125"/>
    <col min="524" max="524" customWidth="1" width="11.42578125"/>
    <col min="525" max="525" customWidth="1" width="11.42578125"/>
    <col min="526" max="526" customWidth="1" width="11.42578125"/>
    <col min="527" max="527" customWidth="1" width="11.42578125"/>
    <col min="528" max="528" customWidth="1" width="11.42578125"/>
    <col min="529" max="529" customWidth="1" width="11.42578125"/>
    <col min="530" max="530" customWidth="1" width="11.42578125"/>
    <col min="531" max="531" customWidth="1" width="11.42578125"/>
    <col min="532" max="532" customWidth="1" width="11.42578125"/>
    <col min="533" max="533" customWidth="1" width="11.42578125"/>
    <col min="534" max="534" customWidth="1" width="11.42578125"/>
    <col min="535" max="535" customWidth="1" width="11.42578125"/>
    <col min="536" max="536" customWidth="1" width="11.42578125"/>
    <col min="537" max="537" customWidth="1" width="11.42578125"/>
    <col min="538" max="538" customWidth="1" width="11.42578125"/>
    <col min="539" max="539" customWidth="1" width="11.42578125"/>
    <col min="540" max="540" customWidth="1" width="11.42578125"/>
    <col min="541" max="541" customWidth="1" width="11.42578125"/>
    <col min="542" max="542" customWidth="1" width="11.42578125"/>
    <col min="543" max="543" customWidth="1" width="11.42578125"/>
    <col min="544" max="544" customWidth="1" width="11.42578125"/>
    <col min="545" max="545" customWidth="1" width="11.42578125"/>
    <col min="546" max="546" customWidth="1" width="11.42578125"/>
    <col min="547" max="547" customWidth="1" width="11.42578125"/>
    <col min="548" max="548" customWidth="1" width="11.42578125"/>
    <col min="549" max="549" customWidth="1" width="11.42578125"/>
    <col min="550" max="550" customWidth="1" width="11.42578125"/>
    <col min="551" max="551" customWidth="1" width="11.42578125"/>
    <col min="552" max="552" customWidth="1" width="11.42578125"/>
    <col min="553" max="553" customWidth="1" width="11.42578125"/>
    <col min="554" max="554" customWidth="1" width="11.42578125"/>
    <col min="555" max="555" customWidth="1" width="11.42578125"/>
    <col min="556" max="556" customWidth="1" width="11.42578125"/>
    <col min="557" max="557" customWidth="1" width="11.42578125"/>
    <col min="558" max="558" customWidth="1" width="11.42578125"/>
    <col min="559" max="559" customWidth="1" width="11.42578125"/>
    <col min="560" max="560" customWidth="1" width="11.42578125"/>
    <col min="561" max="561" customWidth="1" width="11.42578125"/>
    <col min="562" max="562" customWidth="1" width="11.42578125"/>
    <col min="563" max="563" customWidth="1" width="11.42578125"/>
    <col min="564" max="564" customWidth="1" width="11.42578125"/>
    <col min="565" max="565" customWidth="1" width="11.42578125"/>
    <col min="566" max="566" customWidth="1" width="11.42578125"/>
    <col min="567" max="567" customWidth="1" width="11.42578125"/>
    <col min="568" max="568" customWidth="1" width="11.42578125"/>
    <col min="569" max="569" customWidth="1" width="11.42578125"/>
    <col min="570" max="570" customWidth="1" width="11.42578125"/>
    <col min="571" max="571" customWidth="1" width="11.42578125"/>
    <col min="572" max="572" customWidth="1" width="11.42578125"/>
    <col min="573" max="573" customWidth="1" width="11.42578125"/>
    <col min="574" max="574" customWidth="1" width="11.42578125"/>
    <col min="575" max="575" customWidth="1" width="11.42578125"/>
    <col min="576" max="576" customWidth="1" width="11.42578125"/>
    <col min="577" max="577" customWidth="1" width="11.42578125"/>
    <col min="578" max="578" customWidth="1" width="11.42578125"/>
    <col min="579" max="579" customWidth="1" width="11.42578125"/>
    <col min="580" max="580" customWidth="1" width="11.42578125"/>
    <col min="581" max="581" customWidth="1" width="11.42578125"/>
    <col min="582" max="582" customWidth="1" width="11.42578125"/>
    <col min="583" max="583" customWidth="1" width="11.42578125"/>
    <col min="584" max="584" customWidth="1" width="11.42578125"/>
    <col min="585" max="585" customWidth="1" width="11.42578125"/>
    <col min="586" max="586" customWidth="1" width="11.42578125"/>
    <col min="587" max="587" customWidth="1" width="11.42578125"/>
    <col min="588" max="588" customWidth="1" width="11.42578125"/>
    <col min="589" max="589" customWidth="1" width="11.42578125"/>
    <col min="590" max="590" customWidth="1" width="11.42578125"/>
    <col min="591" max="591" customWidth="1" width="11.42578125"/>
    <col min="592" max="592" customWidth="1" width="11.42578125"/>
    <col min="593" max="593" customWidth="1" width="11.42578125"/>
    <col min="594" max="594" customWidth="1" width="11.42578125"/>
    <col min="595" max="595" customWidth="1" width="11.42578125"/>
    <col min="596" max="596" customWidth="1" width="11.42578125"/>
    <col min="597" max="597" customWidth="1" width="11.42578125"/>
    <col min="598" max="598" customWidth="1" width="11.42578125"/>
    <col min="599" max="599" customWidth="1" width="11.42578125"/>
    <col min="600" max="600" customWidth="1" width="11.42578125"/>
    <col min="601" max="601" customWidth="1" width="11.42578125"/>
    <col min="602" max="602" customWidth="1" width="11.42578125"/>
    <col min="603" max="603" customWidth="1" width="11.42578125"/>
    <col min="604" max="604" customWidth="1" width="11.42578125"/>
    <col min="605" max="605" customWidth="1" width="11.42578125"/>
    <col min="606" max="606" customWidth="1" width="11.42578125"/>
    <col min="607" max="607" customWidth="1" width="11.42578125"/>
    <col min="608" max="608" customWidth="1" width="11.42578125"/>
    <col min="609" max="609" customWidth="1" width="11.42578125"/>
    <col min="610" max="610" customWidth="1" width="11.42578125"/>
    <col min="611" max="611" customWidth="1" width="11.42578125"/>
    <col min="612" max="612" customWidth="1" width="11.42578125"/>
    <col min="613" max="613" customWidth="1" width="11.42578125"/>
    <col min="614" max="614" customWidth="1" width="11.42578125"/>
    <col min="615" max="615" customWidth="1" width="11.42578125"/>
    <col min="616" max="616" customWidth="1" width="11.42578125"/>
    <col min="617" max="617" customWidth="1" width="11.42578125"/>
    <col min="618" max="618" customWidth="1" width="11.42578125"/>
    <col min="619" max="619" customWidth="1" width="11.42578125"/>
    <col min="620" max="620" customWidth="1" width="11.42578125"/>
    <col min="621" max="621" customWidth="1" width="11.42578125"/>
    <col min="622" max="622" customWidth="1" width="11.42578125"/>
    <col min="623" max="623" customWidth="1" width="11.42578125"/>
    <col min="624" max="624" customWidth="1" width="11.42578125"/>
    <col min="625" max="625" customWidth="1" width="11.42578125"/>
    <col min="626" max="626" customWidth="1" width="11.42578125"/>
    <col min="627" max="627" customWidth="1" width="11.42578125"/>
    <col min="628" max="628" customWidth="1" width="11.42578125"/>
    <col min="629" max="629" customWidth="1" width="11.42578125"/>
    <col min="630" max="630" customWidth="1" width="11.42578125"/>
    <col min="631" max="631" customWidth="1" width="11.42578125"/>
    <col min="632" max="632" customWidth="1" width="11.42578125"/>
    <col min="633" max="633" customWidth="1" width="11.42578125"/>
    <col min="634" max="634" customWidth="1" width="11.42578125"/>
    <col min="635" max="635" customWidth="1" width="11.42578125"/>
    <col min="636" max="636" customWidth="1" width="11.42578125"/>
    <col min="637" max="637" customWidth="1" width="11.42578125"/>
    <col min="638" max="638" customWidth="1" width="11.42578125"/>
    <col min="639" max="639" customWidth="1" width="11.42578125"/>
    <col min="640" max="640" customWidth="1" width="11.42578125"/>
    <col min="641" max="641" customWidth="1" width="11.42578125"/>
    <col min="642" max="642" customWidth="1" width="11.42578125"/>
    <col min="643" max="643" customWidth="1" width="11.42578125"/>
    <col min="644" max="644" customWidth="1" width="11.42578125"/>
    <col min="645" max="645" customWidth="1" width="11.42578125"/>
    <col min="646" max="646" customWidth="1" width="11.42578125"/>
    <col min="647" max="647" customWidth="1" width="11.42578125"/>
    <col min="648" max="648" customWidth="1" width="11.42578125"/>
    <col min="649" max="649" customWidth="1" width="11.42578125"/>
    <col min="650" max="650" customWidth="1" width="11.42578125"/>
    <col min="651" max="651" customWidth="1" width="11.42578125"/>
    <col min="652" max="652" customWidth="1" width="11.42578125"/>
    <col min="653" max="653" customWidth="1" width="11.42578125"/>
    <col min="654" max="654" customWidth="1" width="11.42578125"/>
    <col min="655" max="655" customWidth="1" width="11.42578125"/>
    <col min="656" max="656" customWidth="1" width="11.42578125"/>
    <col min="657" max="657" customWidth="1" width="11.42578125"/>
    <col min="658" max="658" customWidth="1" width="11.42578125"/>
    <col min="659" max="659" customWidth="1" width="11.42578125"/>
    <col min="660" max="660" customWidth="1" width="11.42578125"/>
    <col min="661" max="661" customWidth="1" width="11.42578125"/>
    <col min="662" max="662" customWidth="1" width="11.42578125"/>
    <col min="663" max="663" customWidth="1" width="11.42578125"/>
    <col min="664" max="664" customWidth="1" width="11.42578125"/>
    <col min="665" max="665" customWidth="1" width="11.42578125"/>
    <col min="666" max="666" customWidth="1" width="11.42578125"/>
    <col min="667" max="667" customWidth="1" width="11.42578125"/>
    <col min="668" max="668" customWidth="1" width="11.42578125"/>
    <col min="669" max="669" customWidth="1" width="11.42578125"/>
    <col min="670" max="670" customWidth="1" width="11.42578125"/>
    <col min="671" max="671" customWidth="1" width="11.42578125"/>
    <col min="672" max="672" customWidth="1" width="11.42578125"/>
    <col min="673" max="673" customWidth="1" width="11.42578125"/>
    <col min="674" max="674" customWidth="1" width="11.42578125"/>
    <col min="675" max="675" customWidth="1" width="11.42578125"/>
    <col min="676" max="676" customWidth="1" width="11.42578125"/>
    <col min="677" max="677" customWidth="1" width="11.42578125"/>
    <col min="678" max="678" customWidth="1" width="11.42578125"/>
    <col min="679" max="679" customWidth="1" width="11.42578125"/>
    <col min="680" max="680" customWidth="1" width="11.42578125"/>
    <col min="681" max="681" customWidth="1" width="11.42578125"/>
    <col min="682" max="682" customWidth="1" width="11.42578125"/>
    <col min="683" max="683" customWidth="1" width="11.42578125"/>
    <col min="684" max="684" customWidth="1" width="11.42578125"/>
    <col min="685" max="685" customWidth="1" width="11.42578125"/>
    <col min="686" max="686" customWidth="1" width="11.42578125"/>
    <col min="687" max="687" customWidth="1" width="11.42578125"/>
    <col min="688" max="688" customWidth="1" width="11.42578125"/>
    <col min="689" max="689" customWidth="1" width="11.42578125"/>
    <col min="690" max="690" customWidth="1" width="11.42578125"/>
    <col min="691" max="691" customWidth="1" width="11.42578125"/>
    <col min="692" max="692" customWidth="1" width="11.42578125"/>
    <col min="693" max="693" customWidth="1" width="11.42578125"/>
    <col min="694" max="694" customWidth="1" width="11.42578125"/>
    <col min="695" max="695" customWidth="1" width="11.42578125"/>
    <col min="696" max="696" customWidth="1" width="11.42578125"/>
    <col min="697" max="697" customWidth="1" width="11.42578125"/>
    <col min="698" max="698" customWidth="1" width="11.42578125"/>
    <col min="699" max="699" customWidth="1" width="11.42578125"/>
    <col min="700" max="700" customWidth="1" width="11.42578125"/>
    <col min="701" max="701" customWidth="1" width="11.42578125"/>
    <col min="702" max="702" customWidth="1" width="11.42578125"/>
    <col min="703" max="703" customWidth="1" width="11.42578125"/>
    <col min="704" max="704" customWidth="1" width="11.42578125"/>
    <col min="705" max="705" customWidth="1" width="11.42578125"/>
    <col min="706" max="706" customWidth="1" width="11.42578125"/>
    <col min="707" max="707" customWidth="1" width="11.42578125"/>
    <col min="708" max="708" customWidth="1" width="11.42578125"/>
    <col min="709" max="709" customWidth="1" width="11.42578125"/>
    <col min="710" max="710" customWidth="1" width="11.42578125"/>
    <col min="711" max="711" customWidth="1" width="11.42578125"/>
    <col min="712" max="712" customWidth="1" width="11.42578125"/>
    <col min="713" max="713" customWidth="1" width="11.42578125"/>
    <col min="714" max="714" customWidth="1" width="11.42578125"/>
    <col min="715" max="715" customWidth="1" width="11.42578125"/>
    <col min="716" max="716" customWidth="1" width="11.42578125"/>
    <col min="717" max="717" customWidth="1" width="11.42578125"/>
    <col min="718" max="718" customWidth="1" width="11.42578125"/>
    <col min="719" max="719" customWidth="1" width="11.42578125"/>
    <col min="720" max="720" customWidth="1" width="11.42578125"/>
    <col min="721" max="721" customWidth="1" width="11.42578125"/>
    <col min="722" max="722" customWidth="1" width="11.42578125"/>
    <col min="723" max="723" customWidth="1" width="11.42578125"/>
    <col min="724" max="724" customWidth="1" width="11.42578125"/>
    <col min="725" max="725" customWidth="1" width="11.42578125"/>
    <col min="726" max="726" customWidth="1" width="11.42578125"/>
    <col min="727" max="727" customWidth="1" width="11.42578125"/>
    <col min="728" max="728" customWidth="1" width="11.42578125"/>
    <col min="729" max="729" customWidth="1" width="11.42578125"/>
    <col min="730" max="730" customWidth="1" width="11.42578125"/>
    <col min="731" max="731" customWidth="1" width="11.42578125"/>
    <col min="732" max="732" customWidth="1" width="11.42578125"/>
    <col min="733" max="733" customWidth="1" width="11.42578125"/>
    <col min="734" max="734" customWidth="1" width="11.42578125"/>
    <col min="735" max="735" customWidth="1" width="11.42578125"/>
    <col min="736" max="736" customWidth="1" width="11.42578125"/>
    <col min="737" max="737" customWidth="1" width="11.42578125"/>
    <col min="738" max="738" customWidth="1" width="11.42578125"/>
    <col min="739" max="739" customWidth="1" width="11.42578125"/>
    <col min="740" max="740" customWidth="1" width="11.42578125"/>
    <col min="741" max="741" customWidth="1" width="11.42578125"/>
    <col min="742" max="742" customWidth="1" width="11.42578125"/>
    <col min="743" max="743" customWidth="1" width="11.42578125"/>
    <col min="744" max="744" customWidth="1" width="11.42578125"/>
    <col min="745" max="745" customWidth="1" width="11.42578125"/>
    <col min="746" max="746" customWidth="1" width="11.42578125"/>
    <col min="747" max="747" customWidth="1" width="11.42578125"/>
    <col min="748" max="748" customWidth="1" width="11.42578125"/>
    <col min="749" max="749" customWidth="1" width="11.42578125"/>
    <col min="750" max="750" customWidth="1" width="11.42578125"/>
    <col min="751" max="751" customWidth="1" width="11.42578125"/>
    <col min="752" max="752" customWidth="1" width="11.42578125"/>
    <col min="753" max="753" customWidth="1" width="11.42578125"/>
    <col min="754" max="754" customWidth="1" width="11.42578125"/>
    <col min="755" max="755" customWidth="1" width="11.42578125"/>
    <col min="756" max="756" customWidth="1" width="11.42578125"/>
    <col min="757" max="757" customWidth="1" width="11.42578125"/>
    <col min="758" max="758" customWidth="1" width="11.42578125"/>
    <col min="759" max="759" customWidth="1" width="11.42578125"/>
    <col min="760" max="760" customWidth="1" width="11.42578125"/>
    <col min="761" max="761" customWidth="1" width="11.42578125"/>
    <col min="762" max="762" customWidth="1" width="11.42578125"/>
    <col min="763" max="763" customWidth="1" width="11.42578125"/>
    <col min="764" max="764" customWidth="1" width="11.42578125"/>
    <col min="765" max="765" customWidth="1" width="11.42578125"/>
    <col min="766" max="766" customWidth="1" width="11.42578125"/>
    <col min="767" max="767" customWidth="1" width="11.42578125"/>
    <col min="768" max="768" customWidth="1" width="11.42578125"/>
    <col min="769" max="769" customWidth="1" width="11.42578125"/>
    <col min="770" max="770" customWidth="1" width="11.42578125"/>
    <col min="771" max="771" customWidth="1" width="11.42578125"/>
    <col min="772" max="772" customWidth="1" width="11.42578125"/>
    <col min="773" max="773" customWidth="1" width="11.42578125"/>
    <col min="774" max="774" customWidth="1" width="11.42578125"/>
    <col min="775" max="775" customWidth="1" width="11.42578125"/>
    <col min="776" max="776" customWidth="1" width="11.42578125"/>
    <col min="777" max="777" customWidth="1" width="11.42578125"/>
    <col min="778" max="778" customWidth="1" width="11.42578125"/>
    <col min="779" max="779" customWidth="1" width="11.42578125"/>
    <col min="780" max="780" customWidth="1" width="11.42578125"/>
    <col min="781" max="781" customWidth="1" width="11.42578125"/>
    <col min="782" max="782" customWidth="1" width="11.42578125"/>
    <col min="783" max="783" customWidth="1" width="11.42578125"/>
    <col min="784" max="784" customWidth="1" width="11.42578125"/>
    <col min="785" max="785" customWidth="1" width="11.42578125"/>
    <col min="786" max="786" customWidth="1" width="11.42578125"/>
    <col min="787" max="787" customWidth="1" width="11.42578125"/>
    <col min="788" max="788" customWidth="1" width="11.42578125"/>
    <col min="789" max="789" customWidth="1" width="11.42578125"/>
    <col min="790" max="790" customWidth="1" width="11.42578125"/>
    <col min="791" max="791" customWidth="1" width="11.42578125"/>
    <col min="792" max="792" customWidth="1" width="11.42578125"/>
    <col min="793" max="793" customWidth="1" width="11.42578125"/>
    <col min="794" max="794" customWidth="1" width="11.42578125"/>
    <col min="795" max="795" customWidth="1" width="11.42578125"/>
    <col min="796" max="796" customWidth="1" width="11.42578125"/>
    <col min="797" max="797" customWidth="1" width="11.42578125"/>
    <col min="798" max="798" customWidth="1" width="11.42578125"/>
    <col min="799" max="799" customWidth="1" width="11.42578125"/>
    <col min="800" max="800" customWidth="1" width="11.42578125"/>
    <col min="801" max="801" customWidth="1" width="11.42578125"/>
    <col min="802" max="802" customWidth="1" width="11.42578125"/>
    <col min="803" max="803" customWidth="1" width="11.42578125"/>
    <col min="804" max="804" customWidth="1" width="11.42578125"/>
    <col min="805" max="805" customWidth="1" width="11.42578125"/>
    <col min="806" max="806" customWidth="1" width="11.42578125"/>
    <col min="807" max="807" customWidth="1" width="11.42578125"/>
    <col min="808" max="808" customWidth="1" width="11.42578125"/>
    <col min="809" max="809" customWidth="1" width="11.42578125"/>
    <col min="810" max="810" customWidth="1" width="11.42578125"/>
    <col min="811" max="811" customWidth="1" width="11.42578125"/>
    <col min="812" max="812" customWidth="1" width="11.42578125"/>
    <col min="813" max="813" customWidth="1" width="11.42578125"/>
    <col min="814" max="814" customWidth="1" width="11.42578125"/>
    <col min="815" max="815" customWidth="1" width="11.42578125"/>
    <col min="816" max="816" customWidth="1" width="11.42578125"/>
    <col min="817" max="817" customWidth="1" width="11.42578125"/>
    <col min="818" max="818" customWidth="1" width="11.42578125"/>
    <col min="819" max="819" customWidth="1" width="11.42578125"/>
    <col min="820" max="820" customWidth="1" width="11.42578125"/>
    <col min="821" max="821" customWidth="1" width="11.42578125"/>
    <col min="822" max="822" customWidth="1" width="11.42578125"/>
    <col min="823" max="823" customWidth="1" width="11.42578125"/>
    <col min="824" max="824" customWidth="1" width="11.42578125"/>
    <col min="825" max="825" customWidth="1" width="11.42578125"/>
    <col min="826" max="826" customWidth="1" width="11.42578125"/>
    <col min="827" max="827" customWidth="1" width="11.42578125"/>
    <col min="828" max="828" customWidth="1" width="11.42578125"/>
    <col min="829" max="829" customWidth="1" width="11.42578125"/>
    <col min="830" max="830" customWidth="1" width="11.42578125"/>
    <col min="831" max="831" customWidth="1" width="11.42578125"/>
    <col min="832" max="832" customWidth="1" width="11.42578125"/>
    <col min="833" max="833" customWidth="1" width="11.42578125"/>
    <col min="834" max="834" customWidth="1" width="11.42578125"/>
    <col min="835" max="835" customWidth="1" width="11.42578125"/>
    <col min="836" max="836" customWidth="1" width="11.42578125"/>
    <col min="837" max="837" customWidth="1" width="11.42578125"/>
    <col min="838" max="838" customWidth="1" width="11.42578125"/>
    <col min="839" max="839" customWidth="1" width="11.42578125"/>
    <col min="840" max="840" customWidth="1" width="11.42578125"/>
    <col min="841" max="841" customWidth="1" width="11.42578125"/>
    <col min="842" max="842" customWidth="1" width="11.42578125"/>
    <col min="843" max="843" customWidth="1" width="11.42578125"/>
    <col min="844" max="844" customWidth="1" width="11.42578125"/>
    <col min="845" max="845" customWidth="1" width="11.42578125"/>
    <col min="846" max="846" customWidth="1" width="11.42578125"/>
    <col min="847" max="847" customWidth="1" width="11.42578125"/>
    <col min="848" max="848" customWidth="1" width="11.42578125"/>
    <col min="849" max="849" customWidth="1" width="11.42578125"/>
    <col min="850" max="850" customWidth="1" width="11.42578125"/>
    <col min="851" max="851" customWidth="1" width="11.42578125"/>
    <col min="852" max="852" customWidth="1" width="11.42578125"/>
    <col min="853" max="853" customWidth="1" width="11.42578125"/>
    <col min="854" max="854" customWidth="1" width="11.42578125"/>
    <col min="855" max="855" customWidth="1" width="11.42578125"/>
    <col min="856" max="856" customWidth="1" width="11.42578125"/>
    <col min="857" max="857" customWidth="1" width="11.42578125"/>
    <col min="858" max="858" customWidth="1" width="11.42578125"/>
    <col min="859" max="859" customWidth="1" width="11.42578125"/>
    <col min="860" max="860" customWidth="1" width="11.42578125"/>
    <col min="861" max="861" customWidth="1" width="11.42578125"/>
    <col min="862" max="862" customWidth="1" width="11.42578125"/>
    <col min="863" max="863" customWidth="1" width="11.42578125"/>
    <col min="864" max="864" customWidth="1" width="11.42578125"/>
    <col min="865" max="865" customWidth="1" width="11.42578125"/>
    <col min="866" max="866" customWidth="1" width="11.42578125"/>
    <col min="867" max="867" customWidth="1" width="11.42578125"/>
    <col min="868" max="868" customWidth="1" width="11.42578125"/>
    <col min="869" max="869" customWidth="1" width="11.42578125"/>
    <col min="870" max="870" customWidth="1" width="11.42578125"/>
    <col min="871" max="871" customWidth="1" width="11.42578125"/>
    <col min="872" max="872" customWidth="1" width="11.42578125"/>
    <col min="873" max="873" customWidth="1" width="11.42578125"/>
    <col min="874" max="874" customWidth="1" width="11.42578125"/>
    <col min="875" max="875" customWidth="1" width="11.42578125"/>
    <col min="876" max="876" customWidth="1" width="11.42578125"/>
    <col min="877" max="877" customWidth="1" width="11.42578125"/>
    <col min="878" max="878" customWidth="1" width="11.42578125"/>
    <col min="879" max="879" customWidth="1" width="11.42578125"/>
    <col min="880" max="880" customWidth="1" width="11.42578125"/>
    <col min="881" max="881" customWidth="1" width="11.42578125"/>
    <col min="882" max="882" customWidth="1" width="11.42578125"/>
    <col min="883" max="883" customWidth="1" width="11.42578125"/>
    <col min="884" max="884" customWidth="1" width="11.42578125"/>
    <col min="885" max="885" customWidth="1" width="11.42578125"/>
    <col min="886" max="886" customWidth="1" width="11.42578125"/>
    <col min="887" max="887" customWidth="1" width="11.42578125"/>
    <col min="888" max="888" customWidth="1" width="11.42578125"/>
    <col min="889" max="889" customWidth="1" width="11.42578125"/>
    <col min="890" max="890" customWidth="1" width="11.42578125"/>
    <col min="891" max="891" customWidth="1" width="11.42578125"/>
    <col min="892" max="892" customWidth="1" width="11.42578125"/>
    <col min="893" max="893" customWidth="1" width="11.42578125"/>
    <col min="894" max="894" customWidth="1" width="11.42578125"/>
    <col min="895" max="895" customWidth="1" width="11.42578125"/>
    <col min="896" max="896" customWidth="1" width="11.42578125"/>
    <col min="897" max="897" customWidth="1" width="11.42578125"/>
    <col min="898" max="898" customWidth="1" width="11.42578125"/>
    <col min="899" max="899" customWidth="1" width="11.42578125"/>
    <col min="900" max="900" customWidth="1" width="11.42578125"/>
    <col min="901" max="901" customWidth="1" width="11.42578125"/>
    <col min="902" max="902" customWidth="1" width="11.42578125"/>
    <col min="903" max="903" customWidth="1" width="11.42578125"/>
    <col min="904" max="904" customWidth="1" width="11.42578125"/>
    <col min="905" max="905" customWidth="1" width="11.42578125"/>
    <col min="906" max="906" customWidth="1" width="11.42578125"/>
    <col min="907" max="907" customWidth="1" width="11.42578125"/>
    <col min="908" max="908" customWidth="1" width="11.42578125"/>
    <col min="909" max="909" customWidth="1" width="11.42578125"/>
    <col min="910" max="910" customWidth="1" width="11.42578125"/>
    <col min="911" max="911" customWidth="1" width="11.42578125"/>
    <col min="912" max="912" customWidth="1" width="11.42578125"/>
    <col min="913" max="913" customWidth="1" width="11.42578125"/>
    <col min="914" max="914" customWidth="1" width="11.42578125"/>
    <col min="915" max="915" customWidth="1" width="11.42578125"/>
    <col min="916" max="916" customWidth="1" width="11.42578125"/>
    <col min="917" max="917" customWidth="1" width="11.42578125"/>
    <col min="918" max="918" customWidth="1" width="11.42578125"/>
    <col min="919" max="919" customWidth="1" width="11.42578125"/>
    <col min="920" max="920" customWidth="1" width="11.42578125"/>
    <col min="921" max="921" customWidth="1" width="11.42578125"/>
    <col min="922" max="922" customWidth="1" width="11.42578125"/>
    <col min="923" max="923" customWidth="1" width="11.42578125"/>
    <col min="924" max="924" customWidth="1" width="11.42578125"/>
    <col min="925" max="925" customWidth="1" width="11.42578125"/>
    <col min="926" max="926" customWidth="1" width="11.42578125"/>
    <col min="927" max="927" customWidth="1" width="11.42578125"/>
    <col min="928" max="928" customWidth="1" width="11.42578125"/>
    <col min="929" max="929" customWidth="1" width="11.42578125"/>
    <col min="930" max="930" customWidth="1" width="11.42578125"/>
    <col min="931" max="931" customWidth="1" width="11.42578125"/>
    <col min="932" max="932" customWidth="1" width="11.42578125"/>
    <col min="933" max="933" customWidth="1" width="11.42578125"/>
    <col min="934" max="934" customWidth="1" width="11.42578125"/>
    <col min="935" max="935" customWidth="1" width="11.42578125"/>
    <col min="936" max="936" customWidth="1" width="11.42578125"/>
    <col min="937" max="937" customWidth="1" width="11.42578125"/>
    <col min="938" max="938" customWidth="1" width="11.42578125"/>
    <col min="939" max="939" customWidth="1" width="11.42578125"/>
    <col min="940" max="940" customWidth="1" width="11.42578125"/>
    <col min="941" max="941" customWidth="1" width="11.42578125"/>
    <col min="942" max="942" customWidth="1" width="11.42578125"/>
    <col min="943" max="943" customWidth="1" width="11.42578125"/>
    <col min="944" max="944" customWidth="1" width="11.42578125"/>
    <col min="945" max="945" customWidth="1" width="11.42578125"/>
    <col min="946" max="946" customWidth="1" width="11.42578125"/>
    <col min="947" max="947" customWidth="1" width="11.42578125"/>
    <col min="948" max="948" customWidth="1" width="11.42578125"/>
    <col min="949" max="949" customWidth="1" width="11.42578125"/>
    <col min="950" max="950" customWidth="1" width="11.42578125"/>
    <col min="951" max="951" customWidth="1" width="11.42578125"/>
    <col min="952" max="952" customWidth="1" width="11.42578125"/>
    <col min="953" max="953" customWidth="1" width="11.42578125"/>
    <col min="954" max="954" customWidth="1" width="11.42578125"/>
    <col min="955" max="955" customWidth="1" width="11.42578125"/>
    <col min="956" max="956" customWidth="1" width="11.42578125"/>
    <col min="957" max="957" customWidth="1" width="11.42578125"/>
    <col min="958" max="958" customWidth="1" width="11.42578125"/>
    <col min="959" max="959" customWidth="1" width="11.42578125"/>
    <col min="960" max="960" customWidth="1" width="11.42578125"/>
    <col min="961" max="961" customWidth="1" width="11.42578125"/>
    <col min="962" max="962" customWidth="1" width="11.42578125"/>
    <col min="963" max="963" customWidth="1" width="11.42578125"/>
    <col min="964" max="964" customWidth="1" width="11.42578125"/>
    <col min="965" max="965" customWidth="1" width="11.42578125"/>
    <col min="966" max="966" customWidth="1" width="11.42578125"/>
    <col min="967" max="967" customWidth="1" width="11.42578125"/>
    <col min="968" max="968" customWidth="1" width="11.42578125"/>
    <col min="969" max="969" customWidth="1" width="11.42578125"/>
    <col min="970" max="970" customWidth="1" width="11.42578125"/>
    <col min="971" max="971" customWidth="1" width="11.42578125"/>
    <col min="972" max="972" customWidth="1" width="11.42578125"/>
    <col min="973" max="973" customWidth="1" width="11.42578125"/>
    <col min="974" max="974" customWidth="1" width="11.42578125"/>
    <col min="975" max="975" customWidth="1" width="11.42578125"/>
    <col min="976" max="976" customWidth="1" width="11.42578125"/>
    <col min="977" max="977" customWidth="1" width="11.42578125"/>
    <col min="978" max="978" customWidth="1" width="11.42578125"/>
    <col min="979" max="979" customWidth="1" width="11.42578125"/>
    <col min="980" max="980" customWidth="1" width="11.42578125"/>
    <col min="981" max="981" customWidth="1" width="11.42578125"/>
    <col min="982" max="982" customWidth="1" width="11.42578125"/>
    <col min="983" max="983" customWidth="1" width="11.42578125"/>
    <col min="984" max="984" customWidth="1" width="11.42578125"/>
    <col min="985" max="985" customWidth="1" width="11.42578125"/>
    <col min="986" max="986" customWidth="1" width="11.42578125"/>
    <col min="987" max="987" customWidth="1" width="11.42578125"/>
    <col min="988" max="988" customWidth="1" width="11.42578125"/>
    <col min="989" max="989" customWidth="1" width="11.42578125"/>
    <col min="990" max="990" customWidth="1" width="11.42578125"/>
    <col min="991" max="991" customWidth="1" width="11.42578125"/>
    <col min="992" max="992" customWidth="1" width="11.42578125"/>
    <col min="993" max="993" customWidth="1" width="11.42578125"/>
    <col min="994" max="994" customWidth="1" width="11.42578125"/>
    <col min="995" max="995" customWidth="1" width="11.42578125"/>
    <col min="996" max="996" customWidth="1" width="11.42578125"/>
    <col min="997" max="997" customWidth="1" width="11.42578125"/>
    <col min="998" max="998" customWidth="1" width="11.42578125"/>
    <col min="999" max="999" customWidth="1" width="11.42578125"/>
    <col min="1000" max="1000" customWidth="1" width="11.42578125"/>
    <col min="1001" max="1001" customWidth="1" width="11.42578125"/>
    <col min="1002" max="1002" customWidth="1" width="11.42578125"/>
    <col min="1003" max="1003" customWidth="1" width="11.42578125"/>
    <col min="1004" max="1004" customWidth="1" width="11.42578125"/>
    <col min="1005" max="1005" customWidth="1" width="11.42578125"/>
    <col min="1006" max="1006" customWidth="1" width="11.42578125"/>
    <col min="1007" max="1007" customWidth="1" width="11.42578125"/>
    <col min="1008" max="1008" customWidth="1" width="11.42578125"/>
    <col min="1009" max="1009" customWidth="1" width="11.42578125"/>
    <col min="1010" max="1010" customWidth="1" width="11.42578125"/>
    <col min="1011" max="1011" customWidth="1" width="11.42578125"/>
    <col min="1012" max="1012" customWidth="1" width="11.42578125"/>
    <col min="1013" max="1013" customWidth="1" width="11.42578125"/>
    <col min="1014" max="1014" customWidth="1" width="11.42578125"/>
    <col min="1015" max="1015" customWidth="1" width="11.42578125"/>
    <col min="1016" max="1016" customWidth="1" width="11.42578125"/>
    <col min="1017" max="1017" customWidth="1" width="11.42578125"/>
    <col min="1018" max="1018" customWidth="1" width="11.42578125"/>
    <col min="1019" max="1019" customWidth="1" width="11.42578125"/>
    <col min="1020" max="1020" customWidth="1" width="11.42578125"/>
    <col min="1021" max="1021" customWidth="1" width="11.42578125"/>
    <col min="1022" max="1022" customWidth="1" width="11.42578125"/>
    <col min="1023" max="1023" customWidth="1" width="11.42578125"/>
    <col min="1024" max="1024" customWidth="1" width="11.42578125"/>
    <col min="1025" max="1025" customWidth="1" width="11.42578125"/>
    <col min="1026" max="1026" customWidth="1" width="11.42578125"/>
    <col min="1027" max="1027" customWidth="1" width="11.42578125"/>
    <col min="1028" max="1028" customWidth="1" width="11.42578125"/>
    <col min="1029" max="1029" customWidth="1" width="11.42578125"/>
    <col min="1030" max="1030" customWidth="1" width="11.42578125"/>
    <col min="1031" max="1031" customWidth="1" width="11.42578125"/>
    <col min="1032" max="1032" customWidth="1" width="11.42578125"/>
    <col min="1033" max="1033" customWidth="1" width="11.42578125"/>
    <col min="1034" max="1034" customWidth="1" width="11.42578125"/>
    <col min="1035" max="1035" customWidth="1" width="11.42578125"/>
    <col min="1036" max="1036" customWidth="1" width="11.42578125"/>
    <col min="1037" max="1037" customWidth="1" width="11.42578125"/>
    <col min="1038" max="1038" customWidth="1" width="11.42578125"/>
    <col min="1039" max="1039" customWidth="1" width="11.42578125"/>
    <col min="1040" max="1040" customWidth="1" width="11.42578125"/>
    <col min="1041" max="1041" customWidth="1" width="11.42578125"/>
    <col min="1042" max="1042" customWidth="1" width="11.42578125"/>
    <col min="1043" max="1043" customWidth="1" width="11.42578125"/>
    <col min="1044" max="1044" customWidth="1" width="11.42578125"/>
    <col min="1045" max="1045" customWidth="1" width="11.42578125"/>
    <col min="1046" max="1046" customWidth="1" width="11.42578125"/>
    <col min="1047" max="1047" customWidth="1" width="11.42578125"/>
    <col min="1048" max="1048" customWidth="1" width="11.42578125"/>
    <col min="1049" max="1049" customWidth="1" width="11.42578125"/>
    <col min="1050" max="1050" customWidth="1" width="11.42578125"/>
    <col min="1051" max="1051" customWidth="1" width="11.42578125"/>
    <col min="1052" max="1052" customWidth="1" width="11.42578125"/>
    <col min="1053" max="1053" customWidth="1" width="11.42578125"/>
    <col min="1054" max="1054" customWidth="1" width="11.42578125"/>
    <col min="1055" max="1055" customWidth="1" width="11.42578125"/>
    <col min="1056" max="1056" customWidth="1" width="11.42578125"/>
    <col min="1057" max="1057" customWidth="1" width="11.42578125"/>
    <col min="1058" max="1058" customWidth="1" width="11.42578125"/>
    <col min="1059" max="1059" customWidth="1" width="11.42578125"/>
    <col min="1060" max="1060" customWidth="1" width="11.42578125"/>
    <col min="1061" max="1061" customWidth="1" width="11.42578125"/>
    <col min="1062" max="1062" customWidth="1" width="11.42578125"/>
    <col min="1063" max="1063" customWidth="1" width="11.42578125"/>
    <col min="1064" max="1064" customWidth="1" width="11.42578125"/>
    <col min="1065" max="1065" customWidth="1" width="11.42578125"/>
    <col min="1066" max="1066" customWidth="1" width="11.42578125"/>
    <col min="1067" max="1067" customWidth="1" width="11.42578125"/>
    <col min="1068" max="1068" customWidth="1" width="11.42578125"/>
    <col min="1069" max="1069" customWidth="1" width="11.42578125"/>
    <col min="1070" max="1070" customWidth="1" width="11.42578125"/>
    <col min="1071" max="1071" customWidth="1" width="11.42578125"/>
    <col min="1072" max="1072" customWidth="1" width="11.42578125"/>
    <col min="1073" max="1073" customWidth="1" width="11.42578125"/>
    <col min="1074" max="1074" customWidth="1" width="11.42578125"/>
    <col min="1075" max="1075" customWidth="1" width="11.42578125"/>
    <col min="1076" max="1076" customWidth="1" width="11.42578125"/>
    <col min="1077" max="1077" customWidth="1" width="11.42578125"/>
    <col min="1078" max="1078" customWidth="1" width="11.42578125"/>
    <col min="1079" max="1079" customWidth="1" width="11.42578125"/>
    <col min="1080" max="1080" customWidth="1" width="11.42578125"/>
    <col min="1081" max="1081" customWidth="1" width="11.42578125"/>
    <col min="1082" max="1082" customWidth="1" width="11.42578125"/>
    <col min="1083" max="1083" customWidth="1" width="11.42578125"/>
    <col min="1084" max="1084" customWidth="1" width="11.42578125"/>
    <col min="1085" max="1085" customWidth="1" width="11.42578125"/>
    <col min="1086" max="1086" customWidth="1" width="11.42578125"/>
    <col min="1087" max="1087" customWidth="1" width="11.42578125"/>
    <col min="1088" max="1088" customWidth="1" width="11.42578125"/>
    <col min="1089" max="1089" customWidth="1" width="11.42578125"/>
    <col min="1090" max="1090" customWidth="1" width="11.42578125"/>
    <col min="1091" max="1091" customWidth="1" width="11.42578125"/>
    <col min="1092" max="1092" customWidth="1" width="11.42578125"/>
    <col min="1093" max="1093" customWidth="1" width="11.42578125"/>
    <col min="1094" max="1094" customWidth="1" width="11.42578125"/>
    <col min="1095" max="1095" customWidth="1" width="11.42578125"/>
    <col min="1096" max="1096" customWidth="1" width="11.42578125"/>
    <col min="1097" max="1097" customWidth="1" width="11.42578125"/>
    <col min="1098" max="1098" customWidth="1" width="11.42578125"/>
    <col min="1099" max="1099" customWidth="1" width="11.42578125"/>
    <col min="1100" max="1100" customWidth="1" width="11.42578125"/>
    <col min="1101" max="1101" customWidth="1" width="11.42578125"/>
    <col min="1102" max="1102" customWidth="1" width="11.42578125"/>
    <col min="1103" max="1103" customWidth="1" width="11.42578125"/>
    <col min="1104" max="1104" customWidth="1" width="11.42578125"/>
    <col min="1105" max="1105" customWidth="1" width="11.42578125"/>
    <col min="1106" max="1106" customWidth="1" width="11.42578125"/>
    <col min="1107" max="1107" customWidth="1" width="11.42578125"/>
    <col min="1108" max="1108" customWidth="1" width="11.42578125"/>
    <col min="1109" max="1109" customWidth="1" width="11.42578125"/>
    <col min="1110" max="1110" customWidth="1" width="11.42578125"/>
    <col min="1111" max="1111" customWidth="1" width="11.42578125"/>
    <col min="1112" max="1112" customWidth="1" width="11.42578125"/>
    <col min="1113" max="1113" customWidth="1" width="11.42578125"/>
    <col min="1114" max="1114" customWidth="1" width="11.42578125"/>
    <col min="1115" max="1115" customWidth="1" width="11.42578125"/>
    <col min="1116" max="1116" customWidth="1" width="11.42578125"/>
    <col min="1117" max="1117" customWidth="1" width="11.42578125"/>
    <col min="1118" max="1118" customWidth="1" width="11.42578125"/>
    <col min="1119" max="1119" customWidth="1" width="11.42578125"/>
    <col min="1120" max="1120" customWidth="1" width="11.42578125"/>
    <col min="1121" max="1121" customWidth="1" width="11.42578125"/>
    <col min="1122" max="1122" customWidth="1" width="11.42578125"/>
    <col min="1123" max="1123" customWidth="1" width="11.42578125"/>
    <col min="1124" max="1124" customWidth="1" width="11.42578125"/>
    <col min="1125" max="1125" customWidth="1" width="11.42578125"/>
    <col min="1126" max="1126" customWidth="1" width="11.42578125"/>
    <col min="1127" max="1127" customWidth="1" width="11.42578125"/>
    <col min="1128" max="1128" customWidth="1" width="11.42578125"/>
    <col min="1129" max="1129" customWidth="1" width="11.42578125"/>
    <col min="1130" max="1130" customWidth="1" width="11.42578125"/>
    <col min="1131" max="1131" customWidth="1" width="11.42578125"/>
    <col min="1132" max="1132" customWidth="1" width="11.42578125"/>
    <col min="1133" max="1133" customWidth="1" width="11.42578125"/>
    <col min="1134" max="1134" customWidth="1" width="11.42578125"/>
    <col min="1135" max="1135" customWidth="1" width="11.42578125"/>
    <col min="1136" max="1136" customWidth="1" width="11.42578125"/>
    <col min="1137" max="1137" customWidth="1" width="11.42578125"/>
    <col min="1138" max="1138" customWidth="1" width="11.42578125"/>
    <col min="1139" max="1139" customWidth="1" width="11.42578125"/>
    <col min="1140" max="1140" customWidth="1" width="11.42578125"/>
    <col min="1141" max="1141" customWidth="1" width="11.42578125"/>
    <col min="1142" max="1142" customWidth="1" width="11.42578125"/>
    <col min="1143" max="1143" customWidth="1" width="11.42578125"/>
    <col min="1144" max="1144" customWidth="1" width="11.42578125"/>
    <col min="1145" max="1145" customWidth="1" width="11.42578125"/>
    <col min="1146" max="1146" customWidth="1" width="11.42578125"/>
    <col min="1147" max="1147" customWidth="1" width="11.42578125"/>
    <col min="1148" max="1148" customWidth="1" width="11.42578125"/>
    <col min="1149" max="1149" customWidth="1" width="11.42578125"/>
    <col min="1150" max="1150" customWidth="1" width="11.42578125"/>
    <col min="1151" max="1151" customWidth="1" width="11.42578125"/>
    <col min="1152" max="1152" customWidth="1" width="11.42578125"/>
    <col min="1153" max="1153" customWidth="1" width="11.42578125"/>
    <col min="1154" max="1154" customWidth="1" width="11.42578125"/>
    <col min="1155" max="1155" customWidth="1" width="11.42578125"/>
    <col min="1156" max="1156" customWidth="1" width="11.42578125"/>
    <col min="1157" max="1157" customWidth="1" width="11.42578125"/>
    <col min="1158" max="1158" customWidth="1" width="11.42578125"/>
    <col min="1159" max="1159" customWidth="1" width="11.42578125"/>
    <col min="1160" max="1160" customWidth="1" width="11.42578125"/>
    <col min="1161" max="1161" customWidth="1" width="11.42578125"/>
    <col min="1162" max="1162" customWidth="1" width="11.42578125"/>
    <col min="1163" max="1163" customWidth="1" width="11.42578125"/>
    <col min="1164" max="1164" customWidth="1" width="11.42578125"/>
    <col min="1165" max="1165" customWidth="1" width="11.42578125"/>
    <col min="1166" max="1166" customWidth="1" width="11.42578125"/>
    <col min="1167" max="1167" customWidth="1" width="11.42578125"/>
    <col min="1168" max="1168" customWidth="1" width="11.42578125"/>
    <col min="1169" max="1169" customWidth="1" width="11.42578125"/>
    <col min="1170" max="1170" customWidth="1" width="11.42578125"/>
    <col min="1171" max="1171" customWidth="1" width="11.42578125"/>
    <col min="1172" max="1172" customWidth="1" width="11.42578125"/>
    <col min="1173" max="1173" customWidth="1" width="11.42578125"/>
    <col min="1174" max="1174" customWidth="1" width="11.42578125"/>
    <col min="1175" max="1175" customWidth="1" width="11.42578125"/>
    <col min="1176" max="1176" customWidth="1" width="11.42578125"/>
    <col min="1177" max="1177" customWidth="1" width="11.42578125"/>
    <col min="1178" max="1178" customWidth="1" width="11.42578125"/>
    <col min="1179" max="1179" customWidth="1" width="11.42578125"/>
    <col min="1180" max="1180" customWidth="1" width="11.42578125"/>
    <col min="1181" max="1181" customWidth="1" width="11.42578125"/>
    <col min="1182" max="1182" customWidth="1" width="11.42578125"/>
    <col min="1183" max="1183" customWidth="1" width="11.42578125"/>
    <col min="1184" max="1184" customWidth="1" width="11.42578125"/>
    <col min="1185" max="1185" customWidth="1" width="11.42578125"/>
    <col min="1186" max="1186" customWidth="1" width="11.42578125"/>
    <col min="1187" max="1187" customWidth="1" width="11.42578125"/>
    <col min="1188" max="1188" customWidth="1" width="11.42578125"/>
    <col min="1189" max="1189" customWidth="1" width="11.42578125"/>
    <col min="1190" max="1190" customWidth="1" width="11.42578125"/>
    <col min="1191" max="1191" customWidth="1" width="11.42578125"/>
    <col min="1192" max="1192" customWidth="1" width="11.42578125"/>
    <col min="1193" max="1193" customWidth="1" width="11.42578125"/>
    <col min="1194" max="1194" customWidth="1" width="11.42578125"/>
    <col min="1195" max="1195" customWidth="1" width="11.42578125"/>
    <col min="1196" max="1196" customWidth="1" width="11.42578125"/>
    <col min="1197" max="1197" customWidth="1" width="11.42578125"/>
    <col min="1198" max="1198" customWidth="1" width="11.42578125"/>
    <col min="1199" max="1199" customWidth="1" width="11.42578125"/>
    <col min="1200" max="1200" customWidth="1" width="11.42578125"/>
    <col min="1201" max="1201" customWidth="1" width="11.42578125"/>
    <col min="1202" max="1202" customWidth="1" width="11.42578125"/>
    <col min="1203" max="1203" customWidth="1" width="11.42578125"/>
    <col min="1204" max="1204" customWidth="1" width="11.42578125"/>
    <col min="1205" max="1205" customWidth="1" width="11.42578125"/>
    <col min="1206" max="1206" customWidth="1" width="11.42578125"/>
    <col min="1207" max="1207" customWidth="1" width="11.42578125"/>
    <col min="1208" max="1208" customWidth="1" width="11.42578125"/>
    <col min="1209" max="1209" customWidth="1" width="11.42578125"/>
    <col min="1210" max="1210" customWidth="1" width="11.42578125"/>
    <col min="1211" max="1211" customWidth="1" width="11.42578125"/>
    <col min="1212" max="1212" customWidth="1" width="11.42578125"/>
    <col min="1213" max="1213" customWidth="1" width="11.42578125"/>
    <col min="1214" max="1214" customWidth="1" width="11.42578125"/>
    <col min="1215" max="1215" customWidth="1" width="11.42578125"/>
    <col min="1216" max="1216" customWidth="1" width="11.42578125"/>
    <col min="1217" max="1217" customWidth="1" width="11.42578125"/>
    <col min="1218" max="1218" customWidth="1" width="11.42578125"/>
    <col min="1219" max="1219" customWidth="1" width="11.42578125"/>
    <col min="1220" max="1220" customWidth="1" width="11.42578125"/>
    <col min="1221" max="1221" customWidth="1" width="11.42578125"/>
    <col min="1222" max="1222" customWidth="1" width="11.42578125"/>
    <col min="1223" max="1223" customWidth="1" width="11.42578125"/>
    <col min="1224" max="1224" customWidth="1" width="11.42578125"/>
    <col min="1225" max="1225" customWidth="1" width="11.42578125"/>
    <col min="1226" max="1226" customWidth="1" width="11.42578125"/>
    <col min="1227" max="1227" customWidth="1" width="11.42578125"/>
    <col min="1228" max="1228" customWidth="1" width="11.42578125"/>
    <col min="1229" max="1229" customWidth="1" width="11.42578125"/>
    <col min="1230" max="1230" customWidth="1" width="11.42578125"/>
    <col min="1231" max="1231" customWidth="1" width="11.42578125"/>
    <col min="1232" max="1232" customWidth="1" width="11.42578125"/>
    <col min="1233" max="1233" customWidth="1" width="11.42578125"/>
    <col min="1234" max="1234" customWidth="1" width="11.42578125"/>
    <col min="1235" max="1235" customWidth="1" width="11.42578125"/>
    <col min="1236" max="1236" customWidth="1" width="11.42578125"/>
    <col min="1237" max="1237" customWidth="1" width="11.42578125"/>
    <col min="1238" max="1238" customWidth="1" width="11.42578125"/>
    <col min="1239" max="1239" customWidth="1" width="11.42578125"/>
    <col min="1240" max="1240" customWidth="1" width="11.42578125"/>
    <col min="1241" max="1241" customWidth="1" width="11.42578125"/>
    <col min="1242" max="1242" customWidth="1" width="11.42578125"/>
    <col min="1243" max="1243" customWidth="1" width="11.42578125"/>
    <col min="1244" max="1244" customWidth="1" width="11.42578125"/>
    <col min="1245" max="1245" customWidth="1" width="11.42578125"/>
    <col min="1246" max="1246" customWidth="1" width="11.42578125"/>
    <col min="1247" max="1247" customWidth="1" width="11.42578125"/>
    <col min="1248" max="1248" customWidth="1" width="11.42578125"/>
    <col min="1249" max="1249" customWidth="1" width="11.42578125"/>
    <col min="1250" max="1250" customWidth="1" width="11.42578125"/>
    <col min="1251" max="1251" customWidth="1" width="11.42578125"/>
    <col min="1252" max="1252" customWidth="1" width="11.42578125"/>
    <col min="1253" max="1253" customWidth="1" width="11.42578125"/>
    <col min="1254" max="1254" customWidth="1" width="11.42578125"/>
    <col min="1255" max="1255" customWidth="1" width="11.42578125"/>
    <col min="1256" max="1256" customWidth="1" width="11.42578125"/>
    <col min="1257" max="1257" customWidth="1" width="11.42578125"/>
    <col min="1258" max="1258" customWidth="1" width="11.42578125"/>
    <col min="1259" max="1259" customWidth="1" width="11.42578125"/>
    <col min="1260" max="1260" customWidth="1" width="11.42578125"/>
    <col min="1261" max="1261" customWidth="1" width="11.42578125"/>
    <col min="1262" max="1262" customWidth="1" width="11.42578125"/>
    <col min="1263" max="1263" customWidth="1" width="11.42578125"/>
    <col min="1264" max="1264" customWidth="1" width="11.42578125"/>
    <col min="1265" max="1265" customWidth="1" width="11.42578125"/>
    <col min="1266" max="1266" customWidth="1" width="11.42578125"/>
    <col min="1267" max="1267" customWidth="1" width="11.42578125"/>
    <col min="1268" max="1268" customWidth="1" width="11.42578125"/>
    <col min="1269" max="1269" customWidth="1" width="11.42578125"/>
    <col min="1270" max="1270" customWidth="1" width="11.42578125"/>
    <col min="1271" max="1271" customWidth="1" width="11.42578125"/>
    <col min="1272" max="1272" customWidth="1" width="11.42578125"/>
    <col min="1273" max="1273" customWidth="1" width="11.42578125"/>
    <col min="1274" max="1274" customWidth="1" width="11.42578125"/>
    <col min="1275" max="1275" customWidth="1" width="11.42578125"/>
    <col min="1276" max="1276" customWidth="1" width="11.42578125"/>
    <col min="1277" max="1277" customWidth="1" width="11.42578125"/>
    <col min="1278" max="1278" customWidth="1" width="11.42578125"/>
    <col min="1279" max="1279" customWidth="1" width="11.42578125"/>
    <col min="1280" max="1280" customWidth="1" width="11.42578125"/>
    <col min="1281" max="1281" customWidth="1" width="11.42578125"/>
    <col min="1282" max="1282" customWidth="1" width="11.42578125"/>
    <col min="1283" max="1283" customWidth="1" width="11.42578125"/>
    <col min="1284" max="1284" customWidth="1" width="11.42578125"/>
    <col min="1285" max="1285" customWidth="1" width="11.42578125"/>
    <col min="1286" max="1286" customWidth="1" width="11.42578125"/>
    <col min="1287" max="1287" customWidth="1" width="11.42578125"/>
    <col min="1288" max="1288" customWidth="1" width="11.42578125"/>
    <col min="1289" max="1289" customWidth="1" width="11.42578125"/>
    <col min="1290" max="1290" customWidth="1" width="11.42578125"/>
    <col min="1291" max="1291" customWidth="1" width="11.42578125"/>
    <col min="1292" max="1292" customWidth="1" width="11.42578125"/>
    <col min="1293" max="1293" customWidth="1" width="11.42578125"/>
    <col min="1294" max="1294" customWidth="1" width="11.42578125"/>
    <col min="1295" max="1295" customWidth="1" width="11.42578125"/>
    <col min="1296" max="1296" customWidth="1" width="11.42578125"/>
    <col min="1297" max="1297" customWidth="1" width="11.42578125"/>
    <col min="1298" max="1298" customWidth="1" width="11.42578125"/>
    <col min="1299" max="1299" customWidth="1" width="11.42578125"/>
    <col min="1300" max="1300" customWidth="1" width="11.42578125"/>
    <col min="1301" max="1301" customWidth="1" width="11.42578125"/>
    <col min="1302" max="1302" customWidth="1" width="11.42578125"/>
    <col min="1303" max="1303" customWidth="1" width="11.42578125"/>
    <col min="1304" max="1304" customWidth="1" width="11.42578125"/>
    <col min="1305" max="1305" customWidth="1" width="11.42578125"/>
    <col min="1306" max="1306" customWidth="1" width="11.42578125"/>
    <col min="1307" max="1307" customWidth="1" width="11.42578125"/>
    <col min="1308" max="1308" customWidth="1" width="11.42578125"/>
    <col min="1309" max="1309" customWidth="1" width="11.42578125"/>
    <col min="1310" max="1310" customWidth="1" width="11.42578125"/>
    <col min="1311" max="1311" customWidth="1" width="11.42578125"/>
    <col min="1312" max="1312" customWidth="1" width="11.42578125"/>
    <col min="1313" max="1313" customWidth="1" width="11.42578125"/>
    <col min="1314" max="1314" customWidth="1" width="11.42578125"/>
    <col min="1315" max="1315" customWidth="1" width="11.42578125"/>
    <col min="1316" max="1316" customWidth="1" width="11.42578125"/>
    <col min="1317" max="1317" customWidth="1" width="11.42578125"/>
    <col min="1318" max="1318" customWidth="1" width="11.42578125"/>
    <col min="1319" max="1319" customWidth="1" width="11.42578125"/>
    <col min="1320" max="1320" customWidth="1" width="11.42578125"/>
    <col min="1321" max="1321" customWidth="1" width="11.42578125"/>
    <col min="1322" max="1322" customWidth="1" width="11.42578125"/>
    <col min="1323" max="1323" customWidth="1" width="11.42578125"/>
    <col min="1324" max="1324" customWidth="1" width="11.42578125"/>
    <col min="1325" max="1325" customWidth="1" width="11.42578125"/>
    <col min="1326" max="1326" customWidth="1" width="11.42578125"/>
    <col min="1327" max="1327" customWidth="1" width="11.42578125"/>
    <col min="1328" max="1328" customWidth="1" width="11.42578125"/>
    <col min="1329" max="1329" customWidth="1" width="11.42578125"/>
    <col min="1330" max="1330" customWidth="1" width="11.42578125"/>
    <col min="1331" max="1331" customWidth="1" width="11.42578125"/>
    <col min="1332" max="1332" customWidth="1" width="11.42578125"/>
    <col min="1333" max="1333" customWidth="1" width="11.42578125"/>
    <col min="1334" max="1334" customWidth="1" width="11.42578125"/>
    <col min="1335" max="1335" customWidth="1" width="11.42578125"/>
    <col min="1336" max="1336" customWidth="1" width="11.42578125"/>
    <col min="1337" max="1337" customWidth="1" width="11.42578125"/>
    <col min="1338" max="1338" customWidth="1" width="11.42578125"/>
    <col min="1339" max="1339" customWidth="1" width="11.42578125"/>
    <col min="1340" max="1340" customWidth="1" width="11.42578125"/>
    <col min="1341" max="1341" customWidth="1" width="11.42578125"/>
    <col min="1342" max="1342" customWidth="1" width="11.42578125"/>
    <col min="1343" max="1343" customWidth="1" width="11.42578125"/>
    <col min="1344" max="1344" customWidth="1" width="11.42578125"/>
    <col min="1345" max="1345" customWidth="1" width="11.42578125"/>
    <col min="1346" max="1346" customWidth="1" width="11.42578125"/>
    <col min="1347" max="1347" customWidth="1" width="11.42578125"/>
    <col min="1348" max="1348" customWidth="1" width="11.42578125"/>
    <col min="1349" max="1349" customWidth="1" width="11.42578125"/>
    <col min="1350" max="1350" customWidth="1" width="11.42578125"/>
    <col min="1351" max="1351" customWidth="1" width="11.42578125"/>
    <col min="1352" max="1352" customWidth="1" width="11.42578125"/>
    <col min="1353" max="1353" customWidth="1" width="11.42578125"/>
    <col min="1354" max="1354" customWidth="1" width="11.42578125"/>
    <col min="1355" max="1355" customWidth="1" width="11.42578125"/>
    <col min="1356" max="1356" customWidth="1" width="11.42578125"/>
    <col min="1357" max="1357" customWidth="1" width="11.42578125"/>
    <col min="1358" max="1358" customWidth="1" width="11.42578125"/>
    <col min="1359" max="1359" customWidth="1" width="11.42578125"/>
    <col min="1360" max="1360" customWidth="1" width="11.42578125"/>
    <col min="1361" max="1361" customWidth="1" width="11.42578125"/>
    <col min="1362" max="1362" customWidth="1" width="11.42578125"/>
    <col min="1363" max="1363" customWidth="1" width="11.42578125"/>
    <col min="1364" max="1364" customWidth="1" width="11.42578125"/>
    <col min="1365" max="1365" customWidth="1" width="11.42578125"/>
    <col min="1366" max="1366" customWidth="1" width="11.42578125"/>
    <col min="1367" max="1367" customWidth="1" width="11.42578125"/>
    <col min="1368" max="1368" customWidth="1" width="11.42578125"/>
    <col min="1369" max="1369" customWidth="1" width="11.42578125"/>
    <col min="1370" max="1370" customWidth="1" width="11.42578125"/>
    <col min="1371" max="1371" customWidth="1" width="11.42578125"/>
    <col min="1372" max="1372" customWidth="1" width="11.42578125"/>
    <col min="1373" max="1373" customWidth="1" width="11.42578125"/>
    <col min="1374" max="1374" customWidth="1" width="11.42578125"/>
    <col min="1375" max="1375" customWidth="1" width="11.42578125"/>
    <col min="1376" max="1376" customWidth="1" width="11.42578125"/>
    <col min="1377" max="1377" customWidth="1" width="11.42578125"/>
    <col min="1378" max="1378" customWidth="1" width="11.42578125"/>
    <col min="1379" max="1379" customWidth="1" width="11.42578125"/>
    <col min="1380" max="1380" customWidth="1" width="11.42578125"/>
    <col min="1381" max="1381" customWidth="1" width="11.42578125"/>
    <col min="1382" max="1382" customWidth="1" width="11.42578125"/>
    <col min="1383" max="1383" customWidth="1" width="11.42578125"/>
    <col min="1384" max="1384" customWidth="1" width="11.42578125"/>
    <col min="1385" max="1385" customWidth="1" width="11.42578125"/>
    <col min="1386" max="1386" customWidth="1" width="11.42578125"/>
    <col min="1387" max="1387" customWidth="1" width="11.42578125"/>
    <col min="1388" max="1388" customWidth="1" width="11.42578125"/>
    <col min="1389" max="1389" customWidth="1" width="11.42578125"/>
    <col min="1390" max="1390" customWidth="1" width="11.42578125"/>
    <col min="1391" max="1391" customWidth="1" width="11.42578125"/>
    <col min="1392" max="1392" customWidth="1" width="11.42578125"/>
    <col min="1393" max="1393" customWidth="1" width="11.42578125"/>
    <col min="1394" max="1394" customWidth="1" width="11.42578125"/>
    <col min="1395" max="1395" customWidth="1" width="11.42578125"/>
    <col min="1396" max="1396" customWidth="1" width="11.42578125"/>
    <col min="1397" max="1397" customWidth="1" width="11.42578125"/>
    <col min="1398" max="1398" customWidth="1" width="11.42578125"/>
    <col min="1399" max="1399" customWidth="1" width="11.42578125"/>
    <col min="1400" max="1400" customWidth="1" width="11.42578125"/>
    <col min="1401" max="1401" customWidth="1" width="11.42578125"/>
    <col min="1402" max="1402" customWidth="1" width="11.42578125"/>
    <col min="1403" max="1403" customWidth="1" width="11.42578125"/>
    <col min="1404" max="1404" customWidth="1" width="11.42578125"/>
    <col min="1405" max="1405" customWidth="1" width="11.42578125"/>
    <col min="1406" max="1406" customWidth="1" width="11.42578125"/>
    <col min="1407" max="1407" customWidth="1" width="11.42578125"/>
    <col min="1408" max="1408" customWidth="1" width="11.42578125"/>
    <col min="1409" max="1409" customWidth="1" width="11.42578125"/>
    <col min="1410" max="1410" customWidth="1" width="11.42578125"/>
    <col min="1411" max="1411" customWidth="1" width="11.42578125"/>
    <col min="1412" max="1412" customWidth="1" width="11.42578125"/>
    <col min="1413" max="1413" customWidth="1" width="11.42578125"/>
    <col min="1414" max="1414" customWidth="1" width="11.42578125"/>
    <col min="1415" max="1415" customWidth="1" width="11.42578125"/>
    <col min="1416" max="1416" customWidth="1" width="11.42578125"/>
    <col min="1417" max="1417" customWidth="1" width="11.42578125"/>
    <col min="1418" max="1418" customWidth="1" width="11.42578125"/>
    <col min="1419" max="1419" customWidth="1" width="11.42578125"/>
    <col min="1420" max="1420" customWidth="1" width="11.42578125"/>
    <col min="1421" max="1421" customWidth="1" width="11.42578125"/>
    <col min="1422" max="1422" customWidth="1" width="11.42578125"/>
    <col min="1423" max="1423" customWidth="1" width="11.42578125"/>
    <col min="1424" max="1424" customWidth="1" width="11.42578125"/>
    <col min="1425" max="1425" customWidth="1" width="11.42578125"/>
    <col min="1426" max="1426" customWidth="1" width="11.42578125"/>
    <col min="1427" max="1427" customWidth="1" width="11.42578125"/>
    <col min="1428" max="1428" customWidth="1" width="11.42578125"/>
    <col min="1429" max="1429" customWidth="1" width="11.42578125"/>
    <col min="1430" max="1430" customWidth="1" width="11.42578125"/>
    <col min="1431" max="1431" customWidth="1" width="11.42578125"/>
    <col min="1432" max="1432" customWidth="1" width="11.42578125"/>
    <col min="1433" max="1433" customWidth="1" width="11.42578125"/>
    <col min="1434" max="1434" customWidth="1" width="11.42578125"/>
    <col min="1435" max="1435" customWidth="1" width="11.42578125"/>
    <col min="1436" max="1436" customWidth="1" width="11.42578125"/>
    <col min="1437" max="1437" customWidth="1" width="11.42578125"/>
    <col min="1438" max="1438" customWidth="1" width="11.42578125"/>
    <col min="1439" max="1439" customWidth="1" width="11.42578125"/>
    <col min="1440" max="1440" customWidth="1" width="11.42578125"/>
    <col min="1441" max="1441" customWidth="1" width="11.42578125"/>
    <col min="1442" max="1442" customWidth="1" width="11.42578125"/>
    <col min="1443" max="1443" customWidth="1" width="11.42578125"/>
    <col min="1444" max="1444" customWidth="1" width="11.42578125"/>
    <col min="1445" max="1445" customWidth="1" width="11.42578125"/>
    <col min="1446" max="1446" customWidth="1" width="11.42578125"/>
    <col min="1447" max="1447" customWidth="1" width="11.42578125"/>
    <col min="1448" max="1448" customWidth="1" width="11.42578125"/>
    <col min="1449" max="1449" customWidth="1" width="11.42578125"/>
    <col min="1450" max="1450" customWidth="1" width="11.42578125"/>
    <col min="1451" max="1451" customWidth="1" width="11.42578125"/>
    <col min="1452" max="1452" customWidth="1" width="11.42578125"/>
    <col min="1453" max="1453" customWidth="1" width="11.42578125"/>
    <col min="1454" max="1454" customWidth="1" width="11.42578125"/>
    <col min="1455" max="1455" customWidth="1" width="11.42578125"/>
    <col min="1456" max="1456" customWidth="1" width="11.42578125"/>
    <col min="1457" max="1457" customWidth="1" width="11.42578125"/>
    <col min="1458" max="1458" customWidth="1" width="11.42578125"/>
    <col min="1459" max="1459" customWidth="1" width="11.42578125"/>
    <col min="1460" max="1460" customWidth="1" width="11.42578125"/>
    <col min="1461" max="1461" customWidth="1" width="11.42578125"/>
    <col min="1462" max="1462" customWidth="1" width="11.42578125"/>
    <col min="1463" max="1463" customWidth="1" width="11.42578125"/>
    <col min="1464" max="1464" customWidth="1" width="11.42578125"/>
    <col min="1465" max="1465" customWidth="1" width="11.42578125"/>
    <col min="1466" max="1466" customWidth="1" width="11.42578125"/>
    <col min="1467" max="1467" customWidth="1" width="11.42578125"/>
    <col min="1468" max="1468" customWidth="1" width="11.42578125"/>
    <col min="1469" max="1469" customWidth="1" width="11.42578125"/>
    <col min="1470" max="1470" customWidth="1" width="11.42578125"/>
    <col min="1471" max="1471" customWidth="1" width="11.42578125"/>
    <col min="1472" max="1472" customWidth="1" width="11.42578125"/>
    <col min="1473" max="1473" customWidth="1" width="11.42578125"/>
    <col min="1474" max="1474" customWidth="1" width="11.42578125"/>
    <col min="1475" max="1475" customWidth="1" width="11.42578125"/>
    <col min="1476" max="1476" customWidth="1" width="11.42578125"/>
    <col min="1477" max="1477" customWidth="1" width="11.42578125"/>
    <col min="1478" max="1478" customWidth="1" width="11.42578125"/>
    <col min="1479" max="1479" customWidth="1" width="11.42578125"/>
    <col min="1480" max="1480" customWidth="1" width="11.42578125"/>
    <col min="1481" max="1481" customWidth="1" width="11.42578125"/>
    <col min="1482" max="1482" customWidth="1" width="11.42578125"/>
    <col min="1483" max="1483" customWidth="1" width="11.42578125"/>
    <col min="1484" max="1484" customWidth="1" width="11.42578125"/>
    <col min="1485" max="1485" customWidth="1" width="11.42578125"/>
    <col min="1486" max="1486" customWidth="1" width="11.42578125"/>
    <col min="1487" max="1487" customWidth="1" width="11.42578125"/>
    <col min="1488" max="1488" customWidth="1" width="11.42578125"/>
    <col min="1489" max="1489" customWidth="1" width="11.42578125"/>
    <col min="1490" max="1490" customWidth="1" width="11.42578125"/>
    <col min="1491" max="1491" customWidth="1" width="11.42578125"/>
    <col min="1492" max="1492" customWidth="1" width="11.42578125"/>
    <col min="1493" max="1493" customWidth="1" width="11.42578125"/>
    <col min="1494" max="1494" customWidth="1" width="11.42578125"/>
    <col min="1495" max="1495" customWidth="1" width="11.42578125"/>
    <col min="1496" max="1496" customWidth="1" width="11.42578125"/>
    <col min="1497" max="1497" customWidth="1" width="11.42578125"/>
    <col min="1498" max="1498" customWidth="1" width="11.42578125"/>
    <col min="1499" max="1499" customWidth="1" width="11.42578125"/>
    <col min="1500" max="1500" customWidth="1" width="11.42578125"/>
    <col min="1501" max="1501" customWidth="1" width="11.42578125"/>
    <col min="1502" max="1502" customWidth="1" width="11.42578125"/>
    <col min="1503" max="1503" customWidth="1" width="11.42578125"/>
    <col min="1504" max="1504" customWidth="1" width="11.42578125"/>
    <col min="1505" max="1505" customWidth="1" width="11.42578125"/>
    <col min="1506" max="1506" customWidth="1" width="11.42578125"/>
    <col min="1507" max="1507" customWidth="1" width="11.42578125"/>
    <col min="1508" max="1508" customWidth="1" width="11.42578125"/>
    <col min="1509" max="1509" customWidth="1" width="11.42578125"/>
    <col min="1510" max="1510" customWidth="1" width="11.42578125"/>
    <col min="1511" max="1511" customWidth="1" width="11.42578125"/>
    <col min="1512" max="1512" customWidth="1" width="11.42578125"/>
    <col min="1513" max="1513" customWidth="1" width="11.42578125"/>
    <col min="1514" max="1514" customWidth="1" width="11.42578125"/>
    <col min="1515" max="1515" customWidth="1" width="11.42578125"/>
    <col min="1516" max="1516" customWidth="1" width="11.42578125"/>
    <col min="1517" max="1517" customWidth="1" width="11.42578125"/>
    <col min="1518" max="1518" customWidth="1" width="11.42578125"/>
    <col min="1519" max="1519" customWidth="1" width="11.42578125"/>
    <col min="1520" max="1520" customWidth="1" width="11.42578125"/>
    <col min="1521" max="1521" customWidth="1" width="11.42578125"/>
    <col min="1522" max="1522" customWidth="1" width="11.42578125"/>
    <col min="1523" max="1523" customWidth="1" width="11.42578125"/>
    <col min="1524" max="1524" customWidth="1" width="11.42578125"/>
    <col min="1525" max="1525" customWidth="1" width="11.42578125"/>
    <col min="1526" max="1526" customWidth="1" width="11.42578125"/>
    <col min="1527" max="1527" customWidth="1" width="11.42578125"/>
    <col min="1528" max="1528" customWidth="1" width="11.42578125"/>
    <col min="1529" max="1529" customWidth="1" width="11.42578125"/>
    <col min="1530" max="1530" customWidth="1" width="11.42578125"/>
    <col min="1531" max="1531" customWidth="1" width="11.42578125"/>
    <col min="1532" max="1532" customWidth="1" width="11.42578125"/>
    <col min="1533" max="1533" customWidth="1" width="11.42578125"/>
    <col min="1534" max="1534" customWidth="1" width="11.42578125"/>
    <col min="1535" max="1535" customWidth="1" width="11.42578125"/>
    <col min="1536" max="1536" customWidth="1" width="11.42578125"/>
    <col min="1537" max="1537" customWidth="1" width="11.42578125"/>
    <col min="1538" max="1538" customWidth="1" width="11.42578125"/>
    <col min="1539" max="1539" customWidth="1" width="11.42578125"/>
    <col min="1540" max="1540" customWidth="1" width="11.42578125"/>
    <col min="1541" max="1541" customWidth="1" width="11.42578125"/>
    <col min="1542" max="1542" customWidth="1" width="11.42578125"/>
    <col min="1543" max="1543" customWidth="1" width="11.42578125"/>
    <col min="1544" max="1544" customWidth="1" width="11.42578125"/>
    <col min="1545" max="1545" customWidth="1" width="11.42578125"/>
    <col min="1546" max="1546" customWidth="1" width="11.42578125"/>
    <col min="1547" max="1547" customWidth="1" width="11.42578125"/>
    <col min="1548" max="1548" customWidth="1" width="11.42578125"/>
    <col min="1549" max="1549" customWidth="1" width="11.42578125"/>
    <col min="1550" max="1550" customWidth="1" width="11.42578125"/>
    <col min="1551" max="1551" customWidth="1" width="11.42578125"/>
    <col min="1552" max="1552" customWidth="1" width="11.42578125"/>
    <col min="1553" max="1553" customWidth="1" width="11.42578125"/>
    <col min="1554" max="1554" customWidth="1" width="11.42578125"/>
    <col min="1555" max="1555" customWidth="1" width="11.42578125"/>
    <col min="1556" max="1556" customWidth="1" width="11.42578125"/>
    <col min="1557" max="1557" customWidth="1" width="11.42578125"/>
    <col min="1558" max="1558" customWidth="1" width="11.42578125"/>
    <col min="1559" max="1559" customWidth="1" width="11.42578125"/>
    <col min="1560" max="1560" customWidth="1" width="11.42578125"/>
    <col min="1561" max="1561" customWidth="1" width="11.42578125"/>
    <col min="1562" max="1562" customWidth="1" width="11.42578125"/>
    <col min="1563" max="1563" customWidth="1" width="11.42578125"/>
    <col min="1564" max="1564" customWidth="1" width="11.42578125"/>
    <col min="1565" max="1565" customWidth="1" width="11.42578125"/>
    <col min="1566" max="1566" customWidth="1" width="11.42578125"/>
    <col min="1567" max="1567" customWidth="1" width="11.42578125"/>
    <col min="1568" max="1568" customWidth="1" width="11.42578125"/>
    <col min="1569" max="1569" customWidth="1" width="11.42578125"/>
    <col min="1570" max="1570" customWidth="1" width="11.42578125"/>
    <col min="1571" max="1571" customWidth="1" width="11.42578125"/>
    <col min="1572" max="1572" customWidth="1" width="11.42578125"/>
    <col min="1573" max="1573" customWidth="1" width="11.42578125"/>
    <col min="1574" max="1574" customWidth="1" width="11.42578125"/>
    <col min="1575" max="1575" customWidth="1" width="11.42578125"/>
    <col min="1576" max="1576" customWidth="1" width="11.42578125"/>
    <col min="1577" max="1577" customWidth="1" width="11.42578125"/>
    <col min="1578" max="1578" customWidth="1" width="11.42578125"/>
    <col min="1579" max="1579" customWidth="1" width="11.42578125"/>
    <col min="1580" max="1580" customWidth="1" width="11.42578125"/>
    <col min="1581" max="1581" customWidth="1" width="11.42578125"/>
    <col min="1582" max="1582" customWidth="1" width="11.42578125"/>
    <col min="1583" max="1583" customWidth="1" width="11.42578125"/>
    <col min="1584" max="1584" customWidth="1" width="11.42578125"/>
    <col min="1585" max="1585" customWidth="1" width="11.42578125"/>
    <col min="1586" max="1586" customWidth="1" width="11.42578125"/>
    <col min="1587" max="1587" customWidth="1" width="11.42578125"/>
    <col min="1588" max="1588" customWidth="1" width="11.42578125"/>
    <col min="1589" max="1589" customWidth="1" width="11.42578125"/>
    <col min="1590" max="1590" customWidth="1" width="11.42578125"/>
    <col min="1591" max="1591" customWidth="1" width="11.42578125"/>
    <col min="1592" max="1592" customWidth="1" width="11.42578125"/>
    <col min="1593" max="1593" customWidth="1" width="11.42578125"/>
    <col min="1594" max="1594" customWidth="1" width="11.42578125"/>
    <col min="1595" max="1595" customWidth="1" width="11.42578125"/>
    <col min="1596" max="1596" customWidth="1" width="11.42578125"/>
    <col min="1597" max="1597" customWidth="1" width="11.42578125"/>
    <col min="1598" max="1598" customWidth="1" width="11.42578125"/>
    <col min="1599" max="1599" customWidth="1" width="11.42578125"/>
    <col min="1600" max="1600" customWidth="1" width="11.42578125"/>
    <col min="1601" max="1601" customWidth="1" width="11.42578125"/>
    <col min="1602" max="1602" customWidth="1" width="11.42578125"/>
    <col min="1603" max="1603" customWidth="1" width="11.42578125"/>
    <col min="1604" max="1604" customWidth="1" width="11.42578125"/>
    <col min="1605" max="1605" customWidth="1" width="11.42578125"/>
    <col min="1606" max="1606" customWidth="1" width="11.42578125"/>
    <col min="1607" max="1607" customWidth="1" width="11.42578125"/>
    <col min="1608" max="1608" customWidth="1" width="11.42578125"/>
    <col min="1609" max="1609" customWidth="1" width="11.42578125"/>
    <col min="1610" max="1610" customWidth="1" width="11.42578125"/>
    <col min="1611" max="1611" customWidth="1" width="11.42578125"/>
    <col min="1612" max="1612" customWidth="1" width="11.42578125"/>
    <col min="1613" max="1613" customWidth="1" width="11.42578125"/>
    <col min="1614" max="1614" customWidth="1" width="11.42578125"/>
    <col min="1615" max="1615" customWidth="1" width="11.42578125"/>
    <col min="1616" max="1616" customWidth="1" width="11.42578125"/>
    <col min="1617" max="1617" customWidth="1" width="11.42578125"/>
    <col min="1618" max="1618" customWidth="1" width="11.42578125"/>
    <col min="1619" max="1619" customWidth="1" width="11.42578125"/>
    <col min="1620" max="1620" customWidth="1" width="11.42578125"/>
    <col min="1621" max="1621" customWidth="1" width="11.42578125"/>
    <col min="1622" max="1622" customWidth="1" width="11.42578125"/>
    <col min="1623" max="1623" customWidth="1" width="11.42578125"/>
    <col min="1624" max="1624" customWidth="1" width="11.42578125"/>
    <col min="1625" max="1625" customWidth="1" width="11.42578125"/>
    <col min="1626" max="1626" customWidth="1" width="11.42578125"/>
    <col min="1627" max="1627" customWidth="1" width="11.42578125"/>
    <col min="1628" max="1628" customWidth="1" width="11.42578125"/>
    <col min="1629" max="1629" customWidth="1" width="11.42578125"/>
    <col min="1630" max="1630" customWidth="1" width="11.42578125"/>
    <col min="1631" max="1631" customWidth="1" width="11.42578125"/>
    <col min="1632" max="1632" customWidth="1" width="11.42578125"/>
    <col min="1633" max="1633" customWidth="1" width="11.42578125"/>
    <col min="1634" max="1634" customWidth="1" width="11.42578125"/>
    <col min="1635" max="1635" customWidth="1" width="11.42578125"/>
    <col min="1636" max="1636" customWidth="1" width="11.42578125"/>
    <col min="1637" max="1637" customWidth="1" width="11.42578125"/>
    <col min="1638" max="1638" customWidth="1" width="11.42578125"/>
    <col min="1639" max="1639" customWidth="1" width="11.42578125"/>
    <col min="1640" max="1640" customWidth="1" width="11.42578125"/>
    <col min="1641" max="1641" customWidth="1" width="11.42578125"/>
    <col min="1642" max="1642" customWidth="1" width="11.42578125"/>
    <col min="1643" max="1643" customWidth="1" width="11.42578125"/>
    <col min="1644" max="1644" customWidth="1" width="11.42578125"/>
    <col min="1645" max="1645" customWidth="1" width="11.42578125"/>
    <col min="1646" max="1646" customWidth="1" width="11.42578125"/>
    <col min="1647" max="1647" customWidth="1" width="11.42578125"/>
    <col min="1648" max="1648" customWidth="1" width="11.42578125"/>
    <col min="1649" max="1649" customWidth="1" width="11.42578125"/>
    <col min="1650" max="1650" customWidth="1" width="11.42578125"/>
    <col min="1651" max="1651" customWidth="1" width="11.42578125"/>
    <col min="1652" max="1652" customWidth="1" width="11.42578125"/>
    <col min="1653" max="1653" customWidth="1" width="11.42578125"/>
    <col min="1654" max="1654" customWidth="1" width="11.42578125"/>
    <col min="1655" max="1655" customWidth="1" width="11.42578125"/>
    <col min="1656" max="1656" customWidth="1" width="11.42578125"/>
    <col min="1657" max="1657" customWidth="1" width="11.42578125"/>
    <col min="1658" max="1658" customWidth="1" width="11.42578125"/>
    <col min="1659" max="1659" customWidth="1" width="11.42578125"/>
    <col min="1660" max="1660" customWidth="1" width="11.42578125"/>
    <col min="1661" max="1661" customWidth="1" width="11.42578125"/>
    <col min="1662" max="1662" customWidth="1" width="11.42578125"/>
    <col min="1663" max="1663" customWidth="1" width="11.42578125"/>
    <col min="1664" max="1664" customWidth="1" width="11.42578125"/>
    <col min="1665" max="1665" customWidth="1" width="11.42578125"/>
    <col min="1666" max="1666" customWidth="1" width="11.42578125"/>
    <col min="1667" max="1667" customWidth="1" width="11.42578125"/>
    <col min="1668" max="1668" customWidth="1" width="11.42578125"/>
    <col min="1669" max="1669" customWidth="1" width="11.42578125"/>
    <col min="1670" max="1670" customWidth="1" width="11.42578125"/>
    <col min="1671" max="1671" customWidth="1" width="11.42578125"/>
    <col min="1672" max="1672" customWidth="1" width="11.42578125"/>
    <col min="1673" max="1673" customWidth="1" width="11.42578125"/>
    <col min="1674" max="1674" customWidth="1" width="11.42578125"/>
    <col min="1675" max="1675" customWidth="1" width="11.42578125"/>
    <col min="1676" max="1676" customWidth="1" width="11.42578125"/>
    <col min="1677" max="1677" customWidth="1" width="11.42578125"/>
    <col min="1678" max="1678" customWidth="1" width="11.42578125"/>
    <col min="1679" max="1679" customWidth="1" width="11.42578125"/>
    <col min="1680" max="1680" customWidth="1" width="11.42578125"/>
    <col min="1681" max="1681" customWidth="1" width="11.42578125"/>
    <col min="1682" max="1682" customWidth="1" width="11.42578125"/>
    <col min="1683" max="1683" customWidth="1" width="11.42578125"/>
    <col min="1684" max="1684" customWidth="1" width="11.42578125"/>
    <col min="1685" max="1685" customWidth="1" width="11.42578125"/>
    <col min="1686" max="1686" customWidth="1" width="11.42578125"/>
    <col min="1687" max="1687" customWidth="1" width="11.42578125"/>
    <col min="1688" max="1688" customWidth="1" width="11.42578125"/>
    <col min="1689" max="1689" customWidth="1" width="11.42578125"/>
    <col min="1690" max="1690" customWidth="1" width="11.42578125"/>
    <col min="1691" max="1691" customWidth="1" width="11.42578125"/>
    <col min="1692" max="1692" customWidth="1" width="11.42578125"/>
    <col min="1693" max="1693" customWidth="1" width="11.42578125"/>
    <col min="1694" max="1694" customWidth="1" width="11.42578125"/>
    <col min="1695" max="1695" customWidth="1" width="11.42578125"/>
    <col min="1696" max="1696" customWidth="1" width="11.42578125"/>
    <col min="1697" max="1697" customWidth="1" width="11.42578125"/>
    <col min="1698" max="1698" customWidth="1" width="11.42578125"/>
    <col min="1699" max="1699" customWidth="1" width="11.42578125"/>
    <col min="1700" max="1700" customWidth="1" width="11.42578125"/>
    <col min="1701" max="1701" customWidth="1" width="11.42578125"/>
    <col min="1702" max="1702" customWidth="1" width="11.42578125"/>
    <col min="1703" max="1703" customWidth="1" width="11.42578125"/>
    <col min="1704" max="1704" customWidth="1" width="11.42578125"/>
    <col min="1705" max="1705" customWidth="1" width="11.42578125"/>
    <col min="1706" max="1706" customWidth="1" width="11.42578125"/>
    <col min="1707" max="1707" customWidth="1" width="11.42578125"/>
    <col min="1708" max="1708" customWidth="1" width="11.42578125"/>
    <col min="1709" max="1709" customWidth="1" width="11.42578125"/>
    <col min="1710" max="1710" customWidth="1" width="11.42578125"/>
    <col min="1711" max="1711" customWidth="1" width="11.42578125"/>
    <col min="1712" max="1712" customWidth="1" width="11.42578125"/>
    <col min="1713" max="1713" customWidth="1" width="11.42578125"/>
    <col min="1714" max="1714" customWidth="1" width="11.42578125"/>
    <col min="1715" max="1715" customWidth="1" width="11.42578125"/>
    <col min="1716" max="1716" customWidth="1" width="11.42578125"/>
    <col min="1717" max="1717" customWidth="1" width="11.42578125"/>
    <col min="1718" max="1718" customWidth="1" width="11.42578125"/>
    <col min="1719" max="1719" customWidth="1" width="11.42578125"/>
    <col min="1720" max="1720" customWidth="1" width="11.42578125"/>
    <col min="1721" max="1721" customWidth="1" width="11.42578125"/>
    <col min="1722" max="1722" customWidth="1" width="11.42578125"/>
    <col min="1723" max="1723" customWidth="1" width="11.42578125"/>
    <col min="1724" max="1724" customWidth="1" width="11.42578125"/>
    <col min="1725" max="1725" customWidth="1" width="11.42578125"/>
    <col min="1726" max="1726" customWidth="1" width="11.42578125"/>
    <col min="1727" max="1727" customWidth="1" width="11.42578125"/>
    <col min="1728" max="1728" customWidth="1" width="11.42578125"/>
    <col min="1729" max="1729" customWidth="1" width="11.42578125"/>
    <col min="1730" max="1730" customWidth="1" width="11.42578125"/>
    <col min="1731" max="1731" customWidth="1" width="11.42578125"/>
    <col min="1732" max="1732" customWidth="1" width="11.42578125"/>
    <col min="1733" max="1733" customWidth="1" width="11.42578125"/>
    <col min="1734" max="1734" customWidth="1" width="11.42578125"/>
    <col min="1735" max="1735" customWidth="1" width="11.42578125"/>
    <col min="1736" max="1736" customWidth="1" width="11.42578125"/>
    <col min="1737" max="1737" customWidth="1" width="11.42578125"/>
    <col min="1738" max="1738" customWidth="1" width="11.42578125"/>
    <col min="1739" max="1739" customWidth="1" width="11.42578125"/>
    <col min="1740" max="1740" customWidth="1" width="11.42578125"/>
    <col min="1741" max="1741" customWidth="1" width="11.42578125"/>
    <col min="1742" max="1742" customWidth="1" width="11.42578125"/>
    <col min="1743" max="1743" customWidth="1" width="11.42578125"/>
    <col min="1744" max="1744" customWidth="1" width="11.42578125"/>
    <col min="1745" max="1745" customWidth="1" width="11.42578125"/>
    <col min="1746" max="1746" customWidth="1" width="11.42578125"/>
    <col min="1747" max="1747" customWidth="1" width="11.42578125"/>
    <col min="1748" max="1748" customWidth="1" width="11.42578125"/>
    <col min="1749" max="1749" customWidth="1" width="11.42578125"/>
    <col min="1750" max="1750" customWidth="1" width="11.42578125"/>
    <col min="1751" max="1751" customWidth="1" width="11.42578125"/>
    <col min="1752" max="1752" customWidth="1" width="11.42578125"/>
    <col min="1753" max="1753" customWidth="1" width="11.42578125"/>
    <col min="1754" max="1754" customWidth="1" width="11.42578125"/>
    <col min="1755" max="1755" customWidth="1" width="11.42578125"/>
    <col min="1756" max="1756" customWidth="1" width="11.42578125"/>
    <col min="1757" max="1757" customWidth="1" width="11.42578125"/>
    <col min="1758" max="1758" customWidth="1" width="11.42578125"/>
    <col min="1759" max="1759" customWidth="1" width="11.42578125"/>
    <col min="1760" max="1760" customWidth="1" width="11.42578125"/>
    <col min="1761" max="1761" customWidth="1" width="11.42578125"/>
    <col min="1762" max="1762" customWidth="1" width="11.42578125"/>
    <col min="1763" max="1763" customWidth="1" width="11.42578125"/>
    <col min="1764" max="1764" customWidth="1" width="11.42578125"/>
    <col min="1765" max="1765" customWidth="1" width="11.42578125"/>
    <col min="1766" max="1766" customWidth="1" width="11.42578125"/>
    <col min="1767" max="1767" customWidth="1" width="11.42578125"/>
    <col min="1768" max="1768" customWidth="1" width="11.42578125"/>
    <col min="1769" max="1769" customWidth="1" width="11.42578125"/>
    <col min="1770" max="1770" customWidth="1" width="11.42578125"/>
    <col min="1771" max="1771" customWidth="1" width="11.42578125"/>
    <col min="1772" max="1772" customWidth="1" width="11.42578125"/>
    <col min="1773" max="1773" customWidth="1" width="11.42578125"/>
    <col min="1774" max="1774" customWidth="1" width="11.42578125"/>
    <col min="1775" max="1775" customWidth="1" width="11.42578125"/>
    <col min="1776" max="1776" customWidth="1" width="11.42578125"/>
    <col min="1777" max="1777" customWidth="1" width="11.42578125"/>
    <col min="1778" max="1778" customWidth="1" width="11.42578125"/>
    <col min="1779" max="1779" customWidth="1" width="11.42578125"/>
    <col min="1780" max="1780" customWidth="1" width="11.42578125"/>
    <col min="1781" max="1781" customWidth="1" width="11.42578125"/>
    <col min="1782" max="1782" customWidth="1" width="11.42578125"/>
    <col min="1783" max="1783" customWidth="1" width="11.42578125"/>
    <col min="1784" max="1784" customWidth="1" width="11.42578125"/>
    <col min="1785" max="1785" customWidth="1" width="11.42578125"/>
    <col min="1786" max="1786" customWidth="1" width="11.42578125"/>
    <col min="1787" max="1787" customWidth="1" width="11.42578125"/>
    <col min="1788" max="1788" customWidth="1" width="11.42578125"/>
    <col min="1789" max="1789" customWidth="1" width="11.42578125"/>
    <col min="1790" max="1790" customWidth="1" width="11.42578125"/>
    <col min="1791" max="1791" customWidth="1" width="11.42578125"/>
    <col min="1792" max="1792" customWidth="1" width="11.42578125"/>
    <col min="1793" max="1793" customWidth="1" width="11.42578125"/>
    <col min="1794" max="1794" customWidth="1" width="11.42578125"/>
    <col min="1795" max="1795" customWidth="1" width="11.42578125"/>
    <col min="1796" max="1796" customWidth="1" width="11.42578125"/>
    <col min="1797" max="1797" customWidth="1" width="11.42578125"/>
    <col min="1798" max="1798" customWidth="1" width="11.42578125"/>
    <col min="1799" max="1799" customWidth="1" width="11.42578125"/>
    <col min="1800" max="1800" customWidth="1" width="11.42578125"/>
    <col min="1801" max="1801" customWidth="1" width="11.42578125"/>
    <col min="1802" max="1802" customWidth="1" width="11.42578125"/>
    <col min="1803" max="1803" customWidth="1" width="11.42578125"/>
    <col min="1804" max="1804" customWidth="1" width="11.42578125"/>
    <col min="1805" max="1805" customWidth="1" width="11.42578125"/>
    <col min="1806" max="1806" customWidth="1" width="11.42578125"/>
    <col min="1807" max="1807" customWidth="1" width="11.42578125"/>
    <col min="1808" max="1808" customWidth="1" width="11.42578125"/>
    <col min="1809" max="1809" customWidth="1" width="11.42578125"/>
    <col min="1810" max="1810" customWidth="1" width="11.42578125"/>
    <col min="1811" max="1811" customWidth="1" width="11.42578125"/>
    <col min="1812" max="1812" customWidth="1" width="11.42578125"/>
    <col min="1813" max="1813" customWidth="1" width="11.42578125"/>
    <col min="1814" max="1814" customWidth="1" width="11.42578125"/>
    <col min="1815" max="1815" customWidth="1" width="11.42578125"/>
    <col min="1816" max="1816" customWidth="1" width="11.42578125"/>
    <col min="1817" max="1817" customWidth="1" width="11.42578125"/>
    <col min="1818" max="1818" customWidth="1" width="11.42578125"/>
    <col min="1819" max="1819" customWidth="1" width="11.42578125"/>
    <col min="1820" max="1820" customWidth="1" width="11.42578125"/>
    <col min="1821" max="1821" customWidth="1" width="11.42578125"/>
    <col min="1822" max="1822" customWidth="1" width="11.42578125"/>
    <col min="1823" max="1823" customWidth="1" width="11.42578125"/>
    <col min="1824" max="1824" customWidth="1" width="11.42578125"/>
    <col min="1825" max="1825" customWidth="1" width="11.42578125"/>
    <col min="1826" max="1826" customWidth="1" width="11.42578125"/>
    <col min="1827" max="1827" customWidth="1" width="11.42578125"/>
    <col min="1828" max="1828" customWidth="1" width="11.42578125"/>
    <col min="1829" max="1829" customWidth="1" width="11.42578125"/>
    <col min="1830" max="1830" customWidth="1" width="11.42578125"/>
    <col min="1831" max="1831" customWidth="1" width="11.42578125"/>
    <col min="1832" max="1832" customWidth="1" width="11.42578125"/>
    <col min="1833" max="1833" customWidth="1" width="11.42578125"/>
    <col min="1834" max="1834" customWidth="1" width="11.42578125"/>
    <col min="1835" max="1835" customWidth="1" width="11.42578125"/>
    <col min="1836" max="1836" customWidth="1" width="11.42578125"/>
    <col min="1837" max="1837" customWidth="1" width="11.42578125"/>
    <col min="1838" max="1838" customWidth="1" width="11.42578125"/>
    <col min="1839" max="1839" customWidth="1" width="11.42578125"/>
    <col min="1840" max="1840" customWidth="1" width="11.42578125"/>
    <col min="1841" max="1841" customWidth="1" width="11.42578125"/>
    <col min="1842" max="1842" customWidth="1" width="11.42578125"/>
    <col min="1843" max="1843" customWidth="1" width="11.42578125"/>
    <col min="1844" max="1844" customWidth="1" width="11.42578125"/>
    <col min="1845" max="1845" customWidth="1" width="11.42578125"/>
    <col min="1846" max="1846" customWidth="1" width="11.42578125"/>
    <col min="1847" max="1847" customWidth="1" width="11.42578125"/>
    <col min="1848" max="1848" customWidth="1" width="11.42578125"/>
    <col min="1849" max="1849" customWidth="1" width="11.42578125"/>
    <col min="1850" max="1850" customWidth="1" width="11.42578125"/>
    <col min="1851" max="1851" customWidth="1" width="11.42578125"/>
    <col min="1852" max="1852" customWidth="1" width="11.42578125"/>
    <col min="1853" max="1853" customWidth="1" width="11.42578125"/>
    <col min="1854" max="1854" customWidth="1" width="11.42578125"/>
    <col min="1855" max="1855" customWidth="1" width="11.42578125"/>
    <col min="1856" max="1856" customWidth="1" width="11.42578125"/>
    <col min="1857" max="1857" customWidth="1" width="11.42578125"/>
    <col min="1858" max="1858" customWidth="1" width="11.42578125"/>
    <col min="1859" max="1859" customWidth="1" width="11.42578125"/>
    <col min="1860" max="1860" customWidth="1" width="11.42578125"/>
    <col min="1861" max="1861" customWidth="1" width="11.42578125"/>
    <col min="1862" max="1862" customWidth="1" width="11.42578125"/>
    <col min="1863" max="1863" customWidth="1" width="11.42578125"/>
    <col min="1864" max="1864" customWidth="1" width="11.42578125"/>
    <col min="1865" max="1865" customWidth="1" width="11.42578125"/>
    <col min="1866" max="1866" customWidth="1" width="11.42578125"/>
    <col min="1867" max="1867" customWidth="1" width="11.42578125"/>
    <col min="1868" max="1868" customWidth="1" width="11.42578125"/>
    <col min="1869" max="1869" customWidth="1" width="11.42578125"/>
    <col min="1870" max="1870" customWidth="1" width="11.42578125"/>
    <col min="1871" max="1871" customWidth="1" width="11.42578125"/>
    <col min="1872" max="1872" customWidth="1" width="11.42578125"/>
    <col min="1873" max="1873" customWidth="1" width="11.42578125"/>
    <col min="1874" max="1874" customWidth="1" width="11.42578125"/>
    <col min="1875" max="1875" customWidth="1" width="11.42578125"/>
    <col min="1876" max="1876" customWidth="1" width="11.42578125"/>
    <col min="1877" max="1877" customWidth="1" width="11.42578125"/>
    <col min="1878" max="1878" customWidth="1" width="11.42578125"/>
    <col min="1879" max="1879" customWidth="1" width="11.42578125"/>
    <col min="1880" max="1880" customWidth="1" width="11.42578125"/>
    <col min="1881" max="1881" customWidth="1" width="11.42578125"/>
    <col min="1882" max="1882" customWidth="1" width="11.42578125"/>
    <col min="1883" max="1883" customWidth="1" width="11.42578125"/>
    <col min="1884" max="1884" customWidth="1" width="11.42578125"/>
    <col min="1885" max="1885" customWidth="1" width="11.42578125"/>
    <col min="1886" max="1886" customWidth="1" width="11.42578125"/>
    <col min="1887" max="1887" customWidth="1" width="11.42578125"/>
    <col min="1888" max="1888" customWidth="1" width="11.42578125"/>
    <col min="1889" max="1889" customWidth="1" width="11.42578125"/>
    <col min="1890" max="1890" customWidth="1" width="11.42578125"/>
    <col min="1891" max="1891" customWidth="1" width="11.42578125"/>
    <col min="1892" max="1892" customWidth="1" width="11.42578125"/>
    <col min="1893" max="1893" customWidth="1" width="11.42578125"/>
    <col min="1894" max="1894" customWidth="1" width="11.42578125"/>
    <col min="1895" max="1895" customWidth="1" width="11.42578125"/>
    <col min="1896" max="1896" customWidth="1" width="11.42578125"/>
    <col min="1897" max="1897" customWidth="1" width="11.42578125"/>
    <col min="1898" max="1898" customWidth="1" width="11.42578125"/>
    <col min="1899" max="1899" customWidth="1" width="11.42578125"/>
    <col min="1900" max="1900" customWidth="1" width="11.42578125"/>
    <col min="1901" max="1901" customWidth="1" width="11.42578125"/>
    <col min="1902" max="1902" customWidth="1" width="11.42578125"/>
    <col min="1903" max="1903" customWidth="1" width="11.42578125"/>
    <col min="1904" max="1904" customWidth="1" width="11.42578125"/>
    <col min="1905" max="1905" customWidth="1" width="11.42578125"/>
    <col min="1906" max="1906" customWidth="1" width="11.42578125"/>
    <col min="1907" max="1907" customWidth="1" width="11.42578125"/>
    <col min="1908" max="1908" customWidth="1" width="11.42578125"/>
    <col min="1909" max="1909" customWidth="1" width="11.42578125"/>
    <col min="1910" max="1910" customWidth="1" width="11.42578125"/>
    <col min="1911" max="1911" customWidth="1" width="11.42578125"/>
    <col min="1912" max="1912" customWidth="1" width="11.42578125"/>
    <col min="1913" max="1913" customWidth="1" width="11.42578125"/>
    <col min="1914" max="1914" customWidth="1" width="11.42578125"/>
    <col min="1915" max="1915" customWidth="1" width="11.42578125"/>
    <col min="1916" max="1916" customWidth="1" width="11.42578125"/>
    <col min="1917" max="1917" customWidth="1" width="11.42578125"/>
    <col min="1918" max="1918" customWidth="1" width="11.42578125"/>
    <col min="1919" max="1919" customWidth="1" width="11.42578125"/>
    <col min="1920" max="1920" customWidth="1" width="11.42578125"/>
    <col min="1921" max="1921" customWidth="1" width="11.42578125"/>
    <col min="1922" max="1922" customWidth="1" width="11.42578125"/>
    <col min="1923" max="1923" customWidth="1" width="11.42578125"/>
    <col min="1924" max="1924" customWidth="1" width="11.42578125"/>
    <col min="1925" max="1925" customWidth="1" width="11.42578125"/>
    <col min="1926" max="1926" customWidth="1" width="11.42578125"/>
    <col min="1927" max="1927" customWidth="1" width="11.42578125"/>
    <col min="1928" max="1928" customWidth="1" width="11.42578125"/>
    <col min="1929" max="1929" customWidth="1" width="11.42578125"/>
    <col min="1930" max="1930" customWidth="1" width="11.42578125"/>
    <col min="1931" max="1931" customWidth="1" width="11.42578125"/>
    <col min="1932" max="1932" customWidth="1" width="11.42578125"/>
    <col min="1933" max="1933" customWidth="1" width="11.42578125"/>
    <col min="1934" max="1934" customWidth="1" width="11.42578125"/>
    <col min="1935" max="1935" customWidth="1" width="11.42578125"/>
    <col min="1936" max="1936" customWidth="1" width="11.42578125"/>
    <col min="1937" max="1937" customWidth="1" width="11.42578125"/>
    <col min="1938" max="1938" customWidth="1" width="11.42578125"/>
    <col min="1939" max="1939" customWidth="1" width="11.42578125"/>
    <col min="1940" max="1940" customWidth="1" width="11.42578125"/>
    <col min="1941" max="1941" customWidth="1" width="11.42578125"/>
    <col min="1942" max="1942" customWidth="1" width="11.42578125"/>
    <col min="1943" max="1943" customWidth="1" width="11.42578125"/>
    <col min="1944" max="1944" customWidth="1" width="11.42578125"/>
    <col min="1945" max="1945" customWidth="1" width="11.42578125"/>
    <col min="1946" max="1946" customWidth="1" width="11.42578125"/>
    <col min="1947" max="1947" customWidth="1" width="11.42578125"/>
    <col min="1948" max="1948" customWidth="1" width="11.42578125"/>
    <col min="1949" max="1949" customWidth="1" width="11.42578125"/>
    <col min="1950" max="1950" customWidth="1" width="11.42578125"/>
    <col min="1951" max="1951" customWidth="1" width="11.42578125"/>
    <col min="1952" max="1952" customWidth="1" width="11.42578125"/>
    <col min="1953" max="1953" customWidth="1" width="11.42578125"/>
    <col min="1954" max="1954" customWidth="1" width="11.42578125"/>
    <col min="1955" max="1955" customWidth="1" width="11.42578125"/>
    <col min="1956" max="1956" customWidth="1" width="11.42578125"/>
    <col min="1957" max="1957" customWidth="1" width="11.42578125"/>
    <col min="1958" max="1958" customWidth="1" width="11.42578125"/>
    <col min="1959" max="1959" customWidth="1" width="11.42578125"/>
    <col min="1960" max="1960" customWidth="1" width="11.42578125"/>
    <col min="1961" max="1961" customWidth="1" width="11.42578125"/>
    <col min="1962" max="1962" customWidth="1" width="11.42578125"/>
    <col min="1963" max="1963" customWidth="1" width="11.42578125"/>
    <col min="1964" max="1964" customWidth="1" width="11.42578125"/>
    <col min="1965" max="1965" customWidth="1" width="11.42578125"/>
    <col min="1966" max="1966" customWidth="1" width="11.42578125"/>
    <col min="1967" max="1967" customWidth="1" width="11.42578125"/>
    <col min="1968" max="1968" customWidth="1" width="11.42578125"/>
    <col min="1969" max="1969" customWidth="1" width="11.42578125"/>
    <col min="1970" max="1970" customWidth="1" width="11.42578125"/>
    <col min="1971" max="1971" customWidth="1" width="11.42578125"/>
    <col min="1972" max="1972" customWidth="1" width="11.42578125"/>
    <col min="1973" max="1973" customWidth="1" width="11.42578125"/>
    <col min="1974" max="1974" customWidth="1" width="11.42578125"/>
    <col min="1975" max="1975" customWidth="1" width="11.42578125"/>
    <col min="1976" max="1976" customWidth="1" width="11.42578125"/>
    <col min="1977" max="1977" customWidth="1" width="11.42578125"/>
    <col min="1978" max="1978" customWidth="1" width="11.42578125"/>
    <col min="1979" max="1979" customWidth="1" width="11.42578125"/>
    <col min="1980" max="1980" customWidth="1" width="11.42578125"/>
    <col min="1981" max="1981" customWidth="1" width="11.42578125"/>
    <col min="1982" max="1982" customWidth="1" width="11.42578125"/>
    <col min="1983" max="1983" customWidth="1" width="11.42578125"/>
    <col min="1984" max="1984" customWidth="1" width="11.42578125"/>
    <col min="1985" max="1985" customWidth="1" width="11.42578125"/>
    <col min="1986" max="1986" customWidth="1" width="11.42578125"/>
    <col min="1987" max="1987" customWidth="1" width="11.42578125"/>
    <col min="1988" max="1988" customWidth="1" width="11.42578125"/>
    <col min="1989" max="1989" customWidth="1" width="11.42578125"/>
    <col min="1990" max="1990" customWidth="1" width="11.42578125"/>
    <col min="1991" max="1991" customWidth="1" width="11.42578125"/>
    <col min="1992" max="1992" customWidth="1" width="11.42578125"/>
    <col min="1993" max="1993" customWidth="1" width="11.42578125"/>
    <col min="1994" max="1994" customWidth="1" width="11.42578125"/>
    <col min="1995" max="1995" customWidth="1" width="11.42578125"/>
    <col min="1996" max="1996" customWidth="1" width="11.42578125"/>
    <col min="1997" max="1997" customWidth="1" width="11.42578125"/>
    <col min="1998" max="1998" customWidth="1" width="11.42578125"/>
    <col min="1999" max="1999" customWidth="1" width="11.42578125"/>
    <col min="2000" max="2000" customWidth="1" width="11.42578125"/>
    <col min="2001" max="2001" customWidth="1" width="11.42578125"/>
    <col min="2002" max="2002" customWidth="1" width="11.42578125"/>
    <col min="2003" max="2003" customWidth="1" width="11.42578125"/>
    <col min="2004" max="2004" customWidth="1" width="11.42578125"/>
    <col min="2005" max="2005" customWidth="1" width="11.42578125"/>
    <col min="2006" max="2006" customWidth="1" width="11.42578125"/>
    <col min="2007" max="2007" customWidth="1" width="11.42578125"/>
    <col min="2008" max="2008" customWidth="1" width="11.42578125"/>
    <col min="2009" max="2009" customWidth="1" width="11.42578125"/>
    <col min="2010" max="2010" customWidth="1" width="11.42578125"/>
    <col min="2011" max="2011" customWidth="1" width="11.42578125"/>
    <col min="2012" max="2012" customWidth="1" width="11.42578125"/>
    <col min="2013" max="2013" customWidth="1" width="11.42578125"/>
    <col min="2014" max="2014" customWidth="1" width="11.42578125"/>
    <col min="2015" max="2015" customWidth="1" width="11.42578125"/>
    <col min="2016" max="2016" customWidth="1" width="11.42578125"/>
    <col min="2017" max="2017" customWidth="1" width="11.42578125"/>
    <col min="2018" max="2018" customWidth="1" width="11.42578125"/>
    <col min="2019" max="2019" customWidth="1" width="11.42578125"/>
    <col min="2020" max="2020" customWidth="1" width="11.42578125"/>
    <col min="2021" max="2021" customWidth="1" width="11.42578125"/>
    <col min="2022" max="2022" customWidth="1" width="11.42578125"/>
    <col min="2023" max="2023" customWidth="1" width="11.42578125"/>
    <col min="2024" max="2024" customWidth="1" width="11.42578125"/>
    <col min="2025" max="2025" customWidth="1" width="11.42578125"/>
    <col min="2026" max="2026" customWidth="1" width="11.42578125"/>
    <col min="2027" max="2027" customWidth="1" width="11.42578125"/>
    <col min="2028" max="2028" customWidth="1" width="11.42578125"/>
    <col min="2029" max="2029" customWidth="1" width="11.42578125"/>
    <col min="2030" max="2030" customWidth="1" width="11.42578125"/>
    <col min="2031" max="2031" customWidth="1" width="11.42578125"/>
    <col min="2032" max="2032" customWidth="1" width="11.42578125"/>
    <col min="2033" max="2033" customWidth="1" width="11.42578125"/>
    <col min="2034" max="2034" customWidth="1" width="11.42578125"/>
    <col min="2035" max="2035" customWidth="1" width="11.42578125"/>
    <col min="2036" max="2036" customWidth="1" width="11.42578125"/>
    <col min="2037" max="2037" customWidth="1" width="11.42578125"/>
    <col min="2038" max="2038" customWidth="1" width="11.42578125"/>
    <col min="2039" max="2039" customWidth="1" width="11.42578125"/>
    <col min="2040" max="2040" customWidth="1" width="11.42578125"/>
    <col min="2041" max="2041" customWidth="1" width="11.42578125"/>
    <col min="2042" max="2042" customWidth="1" width="11.42578125"/>
    <col min="2043" max="2043" customWidth="1" width="11.42578125"/>
    <col min="2044" max="2044" customWidth="1" width="11.42578125"/>
    <col min="2045" max="2045" customWidth="1" width="11.42578125"/>
    <col min="2046" max="2046" customWidth="1" width="11.42578125"/>
    <col min="2047" max="2047" customWidth="1" width="11.42578125"/>
    <col min="2048" max="2048" customWidth="1" width="11.42578125"/>
    <col min="2049" max="2049" customWidth="1" width="11.42578125"/>
    <col min="2050" max="2050" customWidth="1" width="11.42578125"/>
    <col min="2051" max="2051" customWidth="1" width="11.42578125"/>
    <col min="2052" max="2052" customWidth="1" width="11.42578125"/>
    <col min="2053" max="2053" customWidth="1" width="11.42578125"/>
    <col min="2054" max="2054" customWidth="1" width="11.42578125"/>
    <col min="2055" max="2055" customWidth="1" width="11.42578125"/>
    <col min="2056" max="2056" customWidth="1" width="11.42578125"/>
    <col min="2057" max="2057" customWidth="1" width="11.42578125"/>
    <col min="2058" max="2058" customWidth="1" width="11.42578125"/>
    <col min="2059" max="2059" customWidth="1" width="11.42578125"/>
    <col min="2060" max="2060" customWidth="1" width="11.42578125"/>
    <col min="2061" max="2061" customWidth="1" width="11.42578125"/>
    <col min="2062" max="2062" customWidth="1" width="11.42578125"/>
    <col min="2063" max="2063" customWidth="1" width="11.42578125"/>
    <col min="2064" max="2064" customWidth="1" width="11.42578125"/>
    <col min="2065" max="2065" customWidth="1" width="11.42578125"/>
    <col min="2066" max="2066" customWidth="1" width="11.42578125"/>
    <col min="2067" max="2067" customWidth="1" width="11.42578125"/>
    <col min="2068" max="2068" customWidth="1" width="11.42578125"/>
    <col min="2069" max="2069" customWidth="1" width="11.42578125"/>
    <col min="2070" max="2070" customWidth="1" width="11.42578125"/>
    <col min="2071" max="2071" customWidth="1" width="11.42578125"/>
    <col min="2072" max="2072" customWidth="1" width="11.42578125"/>
    <col min="2073" max="2073" customWidth="1" width="11.42578125"/>
    <col min="2074" max="2074" customWidth="1" width="11.42578125"/>
    <col min="2075" max="2075" customWidth="1" width="11.42578125"/>
    <col min="2076" max="2076" customWidth="1" width="11.42578125"/>
    <col min="2077" max="2077" customWidth="1" width="11.42578125"/>
    <col min="2078" max="2078" customWidth="1" width="11.42578125"/>
    <col min="2079" max="2079" customWidth="1" width="11.42578125"/>
    <col min="2080" max="2080" customWidth="1" width="11.42578125"/>
    <col min="2081" max="2081" customWidth="1" width="11.42578125"/>
    <col min="2082" max="2082" customWidth="1" width="11.42578125"/>
    <col min="2083" max="2083" customWidth="1" width="11.42578125"/>
    <col min="2084" max="2084" customWidth="1" width="11.42578125"/>
    <col min="2085" max="2085" customWidth="1" width="11.42578125"/>
    <col min="2086" max="2086" customWidth="1" width="11.42578125"/>
    <col min="2087" max="2087" customWidth="1" width="11.42578125"/>
    <col min="2088" max="2088" customWidth="1" width="11.42578125"/>
    <col min="2089" max="2089" customWidth="1" width="11.42578125"/>
    <col min="2090" max="2090" customWidth="1" width="11.42578125"/>
    <col min="2091" max="2091" customWidth="1" width="11.42578125"/>
    <col min="2092" max="2092" customWidth="1" width="11.42578125"/>
    <col min="2093" max="2093" customWidth="1" width="11.42578125"/>
    <col min="2094" max="2094" customWidth="1" width="11.42578125"/>
    <col min="2095" max="2095" customWidth="1" width="11.42578125"/>
    <col min="2096" max="2096" customWidth="1" width="11.42578125"/>
    <col min="2097" max="2097" customWidth="1" width="11.42578125"/>
    <col min="2098" max="2098" customWidth="1" width="11.42578125"/>
    <col min="2099" max="2099" customWidth="1" width="11.42578125"/>
    <col min="2100" max="2100" customWidth="1" width="11.42578125"/>
    <col min="2101" max="2101" customWidth="1" width="11.42578125"/>
    <col min="2102" max="2102" customWidth="1" width="11.42578125"/>
    <col min="2103" max="2103" customWidth="1" width="11.42578125"/>
    <col min="2104" max="2104" customWidth="1" width="11.42578125"/>
    <col min="2105" max="2105" customWidth="1" width="11.42578125"/>
    <col min="2106" max="2106" customWidth="1" width="11.42578125"/>
    <col min="2107" max="2107" customWidth="1" width="11.42578125"/>
    <col min="2108" max="2108" customWidth="1" width="11.42578125"/>
    <col min="2109" max="2109" customWidth="1" width="11.42578125"/>
    <col min="2110" max="2110" customWidth="1" width="11.42578125"/>
    <col min="2111" max="2111" customWidth="1" width="11.42578125"/>
    <col min="2112" max="2112" customWidth="1" width="11.42578125"/>
    <col min="2113" max="2113" customWidth="1" width="11.42578125"/>
    <col min="2114" max="2114" customWidth="1" width="11.42578125"/>
    <col min="2115" max="2115" customWidth="1" width="11.42578125"/>
    <col min="2116" max="2116" customWidth="1" width="11.42578125"/>
    <col min="2117" max="2117" customWidth="1" width="11.42578125"/>
    <col min="2118" max="2118" customWidth="1" width="11.42578125"/>
    <col min="2119" max="2119" customWidth="1" width="11.42578125"/>
    <col min="2120" max="2120" customWidth="1" width="11.42578125"/>
    <col min="2121" max="2121" customWidth="1" width="11.42578125"/>
    <col min="2122" max="2122" customWidth="1" width="11.42578125"/>
    <col min="2123" max="2123" customWidth="1" width="11.42578125"/>
    <col min="2124" max="2124" customWidth="1" width="11.42578125"/>
    <col min="2125" max="2125" customWidth="1" width="11.42578125"/>
    <col min="2126" max="2126" customWidth="1" width="11.42578125"/>
    <col min="2127" max="2127" customWidth="1" width="11.42578125"/>
    <col min="2128" max="2128" customWidth="1" width="11.42578125"/>
    <col min="2129" max="2129" customWidth="1" width="11.42578125"/>
    <col min="2130" max="2130" customWidth="1" width="11.42578125"/>
    <col min="2131" max="2131" customWidth="1" width="11.42578125"/>
    <col min="2132" max="2132" customWidth="1" width="11.42578125"/>
    <col min="2133" max="2133" customWidth="1" width="11.42578125"/>
    <col min="2134" max="2134" customWidth="1" width="11.42578125"/>
    <col min="2135" max="2135" customWidth="1" width="11.42578125"/>
    <col min="2136" max="2136" customWidth="1" width="11.42578125"/>
    <col min="2137" max="2137" customWidth="1" width="11.42578125"/>
    <col min="2138" max="2138" customWidth="1" width="11.42578125"/>
    <col min="2139" max="2139" customWidth="1" width="11.42578125"/>
    <col min="2140" max="2140" customWidth="1" width="11.42578125"/>
    <col min="2141" max="2141" customWidth="1" width="11.42578125"/>
    <col min="2142" max="2142" customWidth="1" width="11.42578125"/>
    <col min="2143" max="2143" customWidth="1" width="11.42578125"/>
    <col min="2144" max="2144" customWidth="1" width="11.42578125"/>
    <col min="2145" max="2145" customWidth="1" width="11.42578125"/>
    <col min="2146" max="2146" customWidth="1" width="11.42578125"/>
    <col min="2147" max="2147" customWidth="1" width="11.42578125"/>
    <col min="2148" max="2148" customWidth="1" width="11.42578125"/>
    <col min="2149" max="2149" customWidth="1" width="11.42578125"/>
    <col min="2150" max="2150" customWidth="1" width="11.42578125"/>
    <col min="2151" max="2151" customWidth="1" width="11.42578125"/>
    <col min="2152" max="2152" customWidth="1" width="11.42578125"/>
    <col min="2153" max="2153" customWidth="1" width="11.42578125"/>
    <col min="2154" max="2154" customWidth="1" width="11.42578125"/>
    <col min="2155" max="2155" customWidth="1" width="11.42578125"/>
    <col min="2156" max="2156" customWidth="1" width="11.42578125"/>
    <col min="2157" max="2157" customWidth="1" width="11.42578125"/>
    <col min="2158" max="2158" customWidth="1" width="11.42578125"/>
    <col min="2159" max="2159" customWidth="1" width="11.42578125"/>
    <col min="2160" max="2160" customWidth="1" width="11.42578125"/>
    <col min="2161" max="2161" customWidth="1" width="11.42578125"/>
    <col min="2162" max="2162" customWidth="1" width="11.42578125"/>
    <col min="2163" max="2163" customWidth="1" width="11.42578125"/>
    <col min="2164" max="2164" customWidth="1" width="11.42578125"/>
    <col min="2165" max="2165" customWidth="1" width="11.42578125"/>
    <col min="2166" max="2166" customWidth="1" width="11.42578125"/>
    <col min="2167" max="2167" customWidth="1" width="11.42578125"/>
    <col min="2168" max="2168" customWidth="1" width="11.42578125"/>
    <col min="2169" max="2169" customWidth="1" width="11.42578125"/>
    <col min="2170" max="2170" customWidth="1" width="11.42578125"/>
    <col min="2171" max="2171" customWidth="1" width="11.42578125"/>
    <col min="2172" max="2172" customWidth="1" width="11.42578125"/>
    <col min="2173" max="2173" customWidth="1" width="11.42578125"/>
    <col min="2174" max="2174" customWidth="1" width="11.42578125"/>
    <col min="2175" max="2175" customWidth="1" width="11.42578125"/>
    <col min="2176" max="2176" customWidth="1" width="11.42578125"/>
    <col min="2177" max="2177" customWidth="1" width="11.42578125"/>
    <col min="2178" max="2178" customWidth="1" width="11.42578125"/>
    <col min="2179" max="2179" customWidth="1" width="11.42578125"/>
    <col min="2180" max="2180" customWidth="1" width="11.42578125"/>
    <col min="2181" max="2181" customWidth="1" width="11.42578125"/>
    <col min="2182" max="2182" customWidth="1" width="11.42578125"/>
    <col min="2183" max="2183" customWidth="1" width="11.42578125"/>
    <col min="2184" max="2184" customWidth="1" width="11.42578125"/>
    <col min="2185" max="2185" customWidth="1" width="11.42578125"/>
    <col min="2186" max="2186" customWidth="1" width="11.42578125"/>
    <col min="2187" max="2187" customWidth="1" width="11.42578125"/>
    <col min="2188" max="2188" customWidth="1" width="11.42578125"/>
    <col min="2189" max="2189" customWidth="1" width="11.42578125"/>
    <col min="2190" max="2190" customWidth="1" width="11.42578125"/>
    <col min="2191" max="2191" customWidth="1" width="11.42578125"/>
    <col min="2192" max="2192" customWidth="1" width="11.42578125"/>
    <col min="2193" max="2193" customWidth="1" width="11.42578125"/>
    <col min="2194" max="2194" customWidth="1" width="11.42578125"/>
    <col min="2195" max="2195" customWidth="1" width="11.42578125"/>
    <col min="2196" max="2196" customWidth="1" width="11.42578125"/>
    <col min="2197" max="2197" customWidth="1" width="11.42578125"/>
    <col min="2198" max="2198" customWidth="1" width="11.42578125"/>
    <col min="2199" max="2199" customWidth="1" width="11.42578125"/>
    <col min="2200" max="2200" customWidth="1" width="11.42578125"/>
    <col min="2201" max="2201" customWidth="1" width="11.42578125"/>
    <col min="2202" max="2202" customWidth="1" width="11.42578125"/>
    <col min="2203" max="2203" customWidth="1" width="11.42578125"/>
    <col min="2204" max="2204" customWidth="1" width="11.42578125"/>
    <col min="2205" max="2205" customWidth="1" width="11.42578125"/>
    <col min="2206" max="2206" customWidth="1" width="11.42578125"/>
    <col min="2207" max="2207" customWidth="1" width="11.42578125"/>
    <col min="2208" max="2208" customWidth="1" width="11.42578125"/>
    <col min="2209" max="2209" customWidth="1" width="11.42578125"/>
    <col min="2210" max="2210" customWidth="1" width="11.42578125"/>
    <col min="2211" max="2211" customWidth="1" width="11.42578125"/>
    <col min="2212" max="2212" customWidth="1" width="11.42578125"/>
    <col min="2213" max="2213" customWidth="1" width="11.42578125"/>
    <col min="2214" max="2214" customWidth="1" width="11.42578125"/>
    <col min="2215" max="2215" customWidth="1" width="11.42578125"/>
    <col min="2216" max="2216" customWidth="1" width="11.42578125"/>
    <col min="2217" max="2217" customWidth="1" width="11.42578125"/>
    <col min="2218" max="2218" customWidth="1" width="11.42578125"/>
    <col min="2219" max="2219" customWidth="1" width="11.42578125"/>
    <col min="2220" max="2220" customWidth="1" width="11.42578125"/>
    <col min="2221" max="2221" customWidth="1" width="11.42578125"/>
    <col min="2222" max="2222" customWidth="1" width="11.42578125"/>
    <col min="2223" max="2223" customWidth="1" width="11.42578125"/>
    <col min="2224" max="2224" customWidth="1" width="11.42578125"/>
    <col min="2225" max="2225" customWidth="1" width="11.42578125"/>
    <col min="2226" max="2226" customWidth="1" width="11.42578125"/>
    <col min="2227" max="2227" customWidth="1" width="11.42578125"/>
    <col min="2228" max="2228" customWidth="1" width="11.42578125"/>
    <col min="2229" max="2229" customWidth="1" width="11.42578125"/>
    <col min="2230" max="2230" customWidth="1" width="11.42578125"/>
    <col min="2231" max="2231" customWidth="1" width="11.42578125"/>
    <col min="2232" max="2232" customWidth="1" width="11.42578125"/>
    <col min="2233" max="2233" customWidth="1" width="11.42578125"/>
    <col min="2234" max="2234" customWidth="1" width="11.42578125"/>
    <col min="2235" max="2235" customWidth="1" width="11.42578125"/>
    <col min="2236" max="2236" customWidth="1" width="11.42578125"/>
    <col min="2237" max="2237" customWidth="1" width="11.42578125"/>
    <col min="2238" max="2238" customWidth="1" width="11.42578125"/>
    <col min="2239" max="2239" customWidth="1" width="11.42578125"/>
    <col min="2240" max="2240" customWidth="1" width="11.42578125"/>
    <col min="2241" max="2241" customWidth="1" width="11.42578125"/>
    <col min="2242" max="2242" customWidth="1" width="11.42578125"/>
    <col min="2243" max="2243" customWidth="1" width="11.42578125"/>
    <col min="2244" max="2244" customWidth="1" width="11.42578125"/>
    <col min="2245" max="2245" customWidth="1" width="11.42578125"/>
    <col min="2246" max="2246" customWidth="1" width="11.42578125"/>
    <col min="2247" max="2247" customWidth="1" width="11.42578125"/>
    <col min="2248" max="2248" customWidth="1" width="11.42578125"/>
    <col min="2249" max="2249" customWidth="1" width="11.42578125"/>
    <col min="2250" max="2250" customWidth="1" width="11.42578125"/>
    <col min="2251" max="2251" customWidth="1" width="11.42578125"/>
    <col min="2252" max="2252" customWidth="1" width="11.42578125"/>
    <col min="2253" max="2253" customWidth="1" width="11.42578125"/>
    <col min="2254" max="2254" customWidth="1" width="11.42578125"/>
    <col min="2255" max="2255" customWidth="1" width="11.42578125"/>
    <col min="2256" max="2256" customWidth="1" width="11.42578125"/>
    <col min="2257" max="2257" customWidth="1" width="11.42578125"/>
    <col min="2258" max="2258" customWidth="1" width="11.42578125"/>
    <col min="2259" max="2259" customWidth="1" width="11.42578125"/>
    <col min="2260" max="2260" customWidth="1" width="11.42578125"/>
    <col min="2261" max="2261" customWidth="1" width="11.42578125"/>
    <col min="2262" max="2262" customWidth="1" width="11.42578125"/>
    <col min="2263" max="2263" customWidth="1" width="11.42578125"/>
    <col min="2264" max="2264" customWidth="1" width="11.42578125"/>
    <col min="2265" max="2265" customWidth="1" width="11.42578125"/>
    <col min="2266" max="2266" customWidth="1" width="11.42578125"/>
    <col min="2267" max="2267" customWidth="1" width="11.42578125"/>
    <col min="2268" max="2268" customWidth="1" width="11.42578125"/>
    <col min="2269" max="2269" customWidth="1" width="11.42578125"/>
    <col min="2270" max="2270" customWidth="1" width="11.42578125"/>
    <col min="2271" max="2271" customWidth="1" width="11.42578125"/>
    <col min="2272" max="2272" customWidth="1" width="11.42578125"/>
    <col min="2273" max="2273" customWidth="1" width="11.42578125"/>
    <col min="2274" max="2274" customWidth="1" width="11.42578125"/>
    <col min="2275" max="2275" customWidth="1" width="11.42578125"/>
    <col min="2276" max="2276" customWidth="1" width="11.42578125"/>
    <col min="2277" max="2277" customWidth="1" width="11.42578125"/>
    <col min="2278" max="2278" customWidth="1" width="11.42578125"/>
    <col min="2279" max="2279" customWidth="1" width="11.42578125"/>
    <col min="2280" max="2280" customWidth="1" width="11.42578125"/>
    <col min="2281" max="2281" customWidth="1" width="11.42578125"/>
    <col min="2282" max="2282" customWidth="1" width="11.42578125"/>
    <col min="2283" max="2283" customWidth="1" width="11.42578125"/>
    <col min="2284" max="2284" customWidth="1" width="11.42578125"/>
    <col min="2285" max="2285" customWidth="1" width="11.42578125"/>
    <col min="2286" max="2286" customWidth="1" width="11.42578125"/>
    <col min="2287" max="2287" customWidth="1" width="11.42578125"/>
    <col min="2288" max="2288" customWidth="1" width="11.42578125"/>
    <col min="2289" max="2289" customWidth="1" width="11.42578125"/>
    <col min="2290" max="2290" customWidth="1" width="11.42578125"/>
    <col min="2291" max="2291" customWidth="1" width="11.42578125"/>
    <col min="2292" max="2292" customWidth="1" width="11.42578125"/>
    <col min="2293" max="2293" customWidth="1" width="11.42578125"/>
    <col min="2294" max="2294" customWidth="1" width="11.42578125"/>
    <col min="2295" max="2295" customWidth="1" width="11.42578125"/>
    <col min="2296" max="2296" customWidth="1" width="11.42578125"/>
    <col min="2297" max="2297" customWidth="1" width="11.42578125"/>
    <col min="2298" max="2298" customWidth="1" width="11.42578125"/>
    <col min="2299" max="2299" customWidth="1" width="11.42578125"/>
    <col min="2300" max="2300" customWidth="1" width="11.42578125"/>
    <col min="2301" max="2301" customWidth="1" width="11.42578125"/>
    <col min="2302" max="2302" customWidth="1" width="11.42578125"/>
    <col min="2303" max="2303" customWidth="1" width="11.42578125"/>
    <col min="2304" max="2304" customWidth="1" width="11.42578125"/>
    <col min="2305" max="2305" customWidth="1" width="11.42578125"/>
    <col min="2306" max="2306" customWidth="1" width="11.42578125"/>
    <col min="2307" max="2307" customWidth="1" width="11.42578125"/>
    <col min="2308" max="2308" customWidth="1" width="11.42578125"/>
    <col min="2309" max="2309" customWidth="1" width="11.42578125"/>
    <col min="2310" max="2310" customWidth="1" width="11.42578125"/>
    <col min="2311" max="2311" customWidth="1" width="11.42578125"/>
    <col min="2312" max="2312" customWidth="1" width="11.42578125"/>
    <col min="2313" max="2313" customWidth="1" width="11.42578125"/>
    <col min="2314" max="2314" customWidth="1" width="11.42578125"/>
    <col min="2315" max="2315" customWidth="1" width="11.42578125"/>
    <col min="2316" max="2316" customWidth="1" width="11.42578125"/>
    <col min="2317" max="2317" customWidth="1" width="11.42578125"/>
    <col min="2318" max="2318" customWidth="1" width="11.42578125"/>
    <col min="2319" max="2319" customWidth="1" width="11.42578125"/>
    <col min="2320" max="2320" customWidth="1" width="11.42578125"/>
    <col min="2321" max="2321" customWidth="1" width="11.42578125"/>
    <col min="2322" max="2322" customWidth="1" width="11.42578125"/>
    <col min="2323" max="2323" customWidth="1" width="11.42578125"/>
    <col min="2324" max="2324" customWidth="1" width="11.42578125"/>
    <col min="2325" max="2325" customWidth="1" width="11.42578125"/>
    <col min="2326" max="2326" customWidth="1" width="11.42578125"/>
    <col min="2327" max="2327" customWidth="1" width="11.42578125"/>
    <col min="2328" max="2328" customWidth="1" width="11.42578125"/>
    <col min="2329" max="2329" customWidth="1" width="11.42578125"/>
    <col min="2330" max="2330" customWidth="1" width="11.42578125"/>
    <col min="2331" max="2331" customWidth="1" width="11.42578125"/>
    <col min="2332" max="2332" customWidth="1" width="11.42578125"/>
    <col min="2333" max="2333" customWidth="1" width="11.42578125"/>
    <col min="2334" max="2334" customWidth="1" width="11.42578125"/>
    <col min="2335" max="2335" customWidth="1" width="11.42578125"/>
    <col min="2336" max="2336" customWidth="1" width="11.42578125"/>
    <col min="2337" max="2337" customWidth="1" width="11.42578125"/>
    <col min="2338" max="2338" customWidth="1" width="11.42578125"/>
    <col min="2339" max="2339" customWidth="1" width="11.42578125"/>
    <col min="2340" max="2340" customWidth="1" width="11.42578125"/>
    <col min="2341" max="2341" customWidth="1" width="11.42578125"/>
    <col min="2342" max="2342" customWidth="1" width="11.42578125"/>
    <col min="2343" max="2343" customWidth="1" width="11.42578125"/>
    <col min="2344" max="2344" customWidth="1" width="11.42578125"/>
    <col min="2345" max="2345" customWidth="1" width="11.42578125"/>
    <col min="2346" max="2346" customWidth="1" width="11.42578125"/>
    <col min="2347" max="2347" customWidth="1" width="11.42578125"/>
    <col min="2348" max="2348" customWidth="1" width="11.42578125"/>
    <col min="2349" max="2349" customWidth="1" width="11.42578125"/>
    <col min="2350" max="2350" customWidth="1" width="11.42578125"/>
    <col min="2351" max="2351" customWidth="1" width="11.42578125"/>
    <col min="2352" max="2352" customWidth="1" width="11.42578125"/>
    <col min="2353" max="2353" customWidth="1" width="11.42578125"/>
    <col min="2354" max="2354" customWidth="1" width="11.42578125"/>
    <col min="2355" max="2355" customWidth="1" width="11.42578125"/>
    <col min="2356" max="2356" customWidth="1" width="11.42578125"/>
    <col min="2357" max="2357" customWidth="1" width="11.42578125"/>
    <col min="2358" max="2358" customWidth="1" width="11.42578125"/>
    <col min="2359" max="2359" customWidth="1" width="11.42578125"/>
    <col min="2360" max="2360" customWidth="1" width="11.42578125"/>
    <col min="2361" max="2361" customWidth="1" width="11.42578125"/>
    <col min="2362" max="2362" customWidth="1" width="11.42578125"/>
    <col min="2363" max="2363" customWidth="1" width="11.42578125"/>
    <col min="2364" max="2364" customWidth="1" width="11.42578125"/>
    <col min="2365" max="2365" customWidth="1" width="11.42578125"/>
    <col min="2366" max="2366" customWidth="1" width="11.42578125"/>
    <col min="2367" max="2367" customWidth="1" width="11.42578125"/>
    <col min="2368" max="2368" customWidth="1" width="11.42578125"/>
    <col min="2369" max="2369" customWidth="1" width="11.42578125"/>
    <col min="2370" max="2370" customWidth="1" width="11.42578125"/>
    <col min="2371" max="2371" customWidth="1" width="11.42578125"/>
    <col min="2372" max="2372" customWidth="1" width="11.42578125"/>
    <col min="2373" max="2373" customWidth="1" width="11.42578125"/>
    <col min="2374" max="2374" customWidth="1" width="11.42578125"/>
    <col min="2375" max="2375" customWidth="1" width="11.42578125"/>
    <col min="2376" max="2376" customWidth="1" width="11.42578125"/>
    <col min="2377" max="2377" customWidth="1" width="11.42578125"/>
    <col min="2378" max="2378" customWidth="1" width="11.42578125"/>
    <col min="2379" max="2379" customWidth="1" width="11.42578125"/>
    <col min="2380" max="2380" customWidth="1" width="11.42578125"/>
    <col min="2381" max="2381" customWidth="1" width="11.42578125"/>
    <col min="2382" max="2382" customWidth="1" width="11.42578125"/>
    <col min="2383" max="2383" customWidth="1" width="11.42578125"/>
    <col min="2384" max="2384" customWidth="1" width="11.42578125"/>
    <col min="2385" max="2385" customWidth="1" width="11.42578125"/>
    <col min="2386" max="2386" customWidth="1" width="11.42578125"/>
    <col min="2387" max="2387" customWidth="1" width="11.42578125"/>
    <col min="2388" max="2388" customWidth="1" width="11.42578125"/>
    <col min="2389" max="2389" customWidth="1" width="11.42578125"/>
    <col min="2390" max="2390" customWidth="1" width="11.42578125"/>
    <col min="2391" max="2391" customWidth="1" width="11.42578125"/>
    <col min="2392" max="2392" customWidth="1" width="11.42578125"/>
    <col min="2393" max="2393" customWidth="1" width="11.42578125"/>
    <col min="2394" max="2394" customWidth="1" width="11.42578125"/>
    <col min="2395" max="2395" customWidth="1" width="11.42578125"/>
    <col min="2396" max="2396" customWidth="1" width="11.42578125"/>
    <col min="2397" max="2397" customWidth="1" width="11.42578125"/>
    <col min="2398" max="2398" customWidth="1" width="11.42578125"/>
    <col min="2399" max="2399" customWidth="1" width="11.42578125"/>
    <col min="2400" max="2400" customWidth="1" width="11.42578125"/>
    <col min="2401" max="2401" customWidth="1" width="11.42578125"/>
    <col min="2402" max="2402" customWidth="1" width="11.42578125"/>
    <col min="2403" max="2403" customWidth="1" width="11.42578125"/>
    <col min="2404" max="2404" customWidth="1" width="11.42578125"/>
    <col min="2405" max="2405" customWidth="1" width="11.42578125"/>
    <col min="2406" max="2406" customWidth="1" width="11.42578125"/>
    <col min="2407" max="2407" customWidth="1" width="11.42578125"/>
    <col min="2408" max="2408" customWidth="1" width="11.42578125"/>
    <col min="2409" max="2409" customWidth="1" width="11.42578125"/>
    <col min="2410" max="2410" customWidth="1" width="11.42578125"/>
    <col min="2411" max="2411" customWidth="1" width="11.42578125"/>
    <col min="2412" max="2412" customWidth="1" width="11.42578125"/>
    <col min="2413" max="2413" customWidth="1" width="11.42578125"/>
    <col min="2414" max="2414" customWidth="1" width="11.42578125"/>
    <col min="2415" max="2415" customWidth="1" width="11.42578125"/>
    <col min="2416" max="2416" customWidth="1" width="11.42578125"/>
    <col min="2417" max="2417" customWidth="1" width="11.42578125"/>
    <col min="2418" max="2418" customWidth="1" width="11.42578125"/>
    <col min="2419" max="2419" customWidth="1" width="11.42578125"/>
    <col min="2420" max="2420" customWidth="1" width="11.42578125"/>
    <col min="2421" max="2421" customWidth="1" width="11.42578125"/>
    <col min="2422" max="2422" customWidth="1" width="11.42578125"/>
    <col min="2423" max="2423" customWidth="1" width="11.42578125"/>
    <col min="2424" max="2424" customWidth="1" width="11.42578125"/>
    <col min="2425" max="2425" customWidth="1" width="11.42578125"/>
    <col min="2426" max="2426" customWidth="1" width="11.42578125"/>
    <col min="2427" max="2427" customWidth="1" width="11.42578125"/>
    <col min="2428" max="2428" customWidth="1" width="11.42578125"/>
    <col min="2429" max="2429" customWidth="1" width="11.42578125"/>
    <col min="2430" max="2430" customWidth="1" width="11.42578125"/>
    <col min="2431" max="2431" customWidth="1" width="11.42578125"/>
    <col min="2432" max="2432" customWidth="1" width="11.42578125"/>
    <col min="2433" max="2433" customWidth="1" width="11.42578125"/>
    <col min="2434" max="2434" customWidth="1" width="11.42578125"/>
    <col min="2435" max="2435" customWidth="1" width="11.42578125"/>
    <col min="2436" max="2436" customWidth="1" width="11.42578125"/>
    <col min="2437" max="2437" customWidth="1" width="11.42578125"/>
    <col min="2438" max="2438" customWidth="1" width="11.42578125"/>
    <col min="2439" max="2439" customWidth="1" width="11.42578125"/>
    <col min="2440" max="2440" customWidth="1" width="11.42578125"/>
    <col min="2441" max="2441" customWidth="1" width="11.42578125"/>
    <col min="2442" max="2442" customWidth="1" width="11.42578125"/>
    <col min="2443" max="2443" customWidth="1" width="11.42578125"/>
    <col min="2444" max="2444" customWidth="1" width="11.42578125"/>
    <col min="2445" max="2445" customWidth="1" width="11.42578125"/>
    <col min="2446" max="2446" customWidth="1" width="11.42578125"/>
    <col min="2447" max="2447" customWidth="1" width="11.42578125"/>
    <col min="2448" max="2448" customWidth="1" width="11.42578125"/>
    <col min="2449" max="2449" customWidth="1" width="11.42578125"/>
    <col min="2450" max="2450" customWidth="1" width="11.42578125"/>
    <col min="2451" max="2451" customWidth="1" width="11.42578125"/>
    <col min="2452" max="2452" customWidth="1" width="11.42578125"/>
    <col min="2453" max="2453" customWidth="1" width="11.42578125"/>
    <col min="2454" max="2454" customWidth="1" width="11.42578125"/>
    <col min="2455" max="2455" customWidth="1" width="11.42578125"/>
    <col min="2456" max="2456" customWidth="1" width="11.42578125"/>
    <col min="2457" max="2457" customWidth="1" width="11.42578125"/>
    <col min="2458" max="2458" customWidth="1" width="11.42578125"/>
    <col min="2459" max="2459" customWidth="1" width="11.42578125"/>
    <col min="2460" max="2460" customWidth="1" width="11.42578125"/>
    <col min="2461" max="2461" customWidth="1" width="11.42578125"/>
    <col min="2462" max="2462" customWidth="1" width="11.42578125"/>
    <col min="2463" max="2463" customWidth="1" width="11.42578125"/>
    <col min="2464" max="2464" customWidth="1" width="11.42578125"/>
    <col min="2465" max="2465" customWidth="1" width="11.42578125"/>
    <col min="2466" max="2466" customWidth="1" width="11.42578125"/>
    <col min="2467" max="2467" customWidth="1" width="11.42578125"/>
    <col min="2468" max="2468" customWidth="1" width="11.42578125"/>
    <col min="2469" max="2469" customWidth="1" width="11.42578125"/>
    <col min="2470" max="2470" customWidth="1" width="11.42578125"/>
    <col min="2471" max="2471" customWidth="1" width="11.42578125"/>
    <col min="2472" max="2472" customWidth="1" width="11.42578125"/>
    <col min="2473" max="2473" customWidth="1" width="11.42578125"/>
    <col min="2474" max="2474" customWidth="1" width="11.42578125"/>
    <col min="2475" max="2475" customWidth="1" width="11.42578125"/>
    <col min="2476" max="2476" customWidth="1" width="11.42578125"/>
    <col min="2477" max="2477" customWidth="1" width="11.42578125"/>
    <col min="2478" max="2478" customWidth="1" width="11.42578125"/>
    <col min="2479" max="2479" customWidth="1" width="11.42578125"/>
    <col min="2480" max="2480" customWidth="1" width="11.42578125"/>
    <col min="2481" max="2481" customWidth="1" width="11.42578125"/>
    <col min="2482" max="2482" customWidth="1" width="11.42578125"/>
    <col min="2483" max="2483" customWidth="1" width="11.42578125"/>
    <col min="2484" max="2484" customWidth="1" width="11.42578125"/>
    <col min="2485" max="2485" customWidth="1" width="11.42578125"/>
    <col min="2486" max="2486" customWidth="1" width="11.42578125"/>
    <col min="2487" max="2487" customWidth="1" width="11.42578125"/>
    <col min="2488" max="2488" customWidth="1" width="11.42578125"/>
    <col min="2489" max="2489" customWidth="1" width="11.42578125"/>
    <col min="2490" max="2490" customWidth="1" width="11.42578125"/>
    <col min="2491" max="2491" customWidth="1" width="11.42578125"/>
    <col min="2492" max="2492" customWidth="1" width="11.42578125"/>
    <col min="2493" max="2493" customWidth="1" width="11.42578125"/>
    <col min="2494" max="2494" customWidth="1" width="11.42578125"/>
    <col min="2495" max="2495" customWidth="1" width="11.42578125"/>
    <col min="2496" max="2496" customWidth="1" width="11.42578125"/>
    <col min="2497" max="2497" customWidth="1" width="11.42578125"/>
    <col min="2498" max="2498" customWidth="1" width="11.42578125"/>
    <col min="2499" max="2499" customWidth="1" width="11.42578125"/>
    <col min="2500" max="2500" customWidth="1" width="11.42578125"/>
    <col min="2501" max="2501" customWidth="1" width="11.42578125"/>
    <col min="2502" max="2502" customWidth="1" width="11.42578125"/>
    <col min="2503" max="2503" customWidth="1" width="11.42578125"/>
    <col min="2504" max="2504" customWidth="1" width="11.42578125"/>
    <col min="2505" max="2505" customWidth="1" width="11.42578125"/>
    <col min="2506" max="2506" customWidth="1" width="11.42578125"/>
    <col min="2507" max="2507" customWidth="1" width="11.42578125"/>
    <col min="2508" max="2508" customWidth="1" width="11.42578125"/>
    <col min="2509" max="2509" customWidth="1" width="11.42578125"/>
    <col min="2510" max="2510" customWidth="1" width="11.42578125"/>
    <col min="2511" max="2511" customWidth="1" width="11.42578125"/>
    <col min="2512" max="2512" customWidth="1" width="11.42578125"/>
    <col min="2513" max="2513" customWidth="1" width="11.42578125"/>
    <col min="2514" max="2514" customWidth="1" width="11.42578125"/>
    <col min="2515" max="2515" customWidth="1" width="11.42578125"/>
    <col min="2516" max="2516" customWidth="1" width="11.42578125"/>
    <col min="2517" max="2517" customWidth="1" width="11.42578125"/>
    <col min="2518" max="2518" customWidth="1" width="11.42578125"/>
    <col min="2519" max="2519" customWidth="1" width="11.42578125"/>
    <col min="2520" max="2520" customWidth="1" width="11.42578125"/>
    <col min="2521" max="2521" customWidth="1" width="11.42578125"/>
    <col min="2522" max="2522" customWidth="1" width="11.42578125"/>
    <col min="2523" max="2523" customWidth="1" width="11.42578125"/>
    <col min="2524" max="2524" customWidth="1" width="11.42578125"/>
    <col min="2525" max="2525" customWidth="1" width="11.42578125"/>
    <col min="2526" max="2526" customWidth="1" width="11.42578125"/>
    <col min="2527" max="2527" customWidth="1" width="11.42578125"/>
    <col min="2528" max="2528" customWidth="1" width="11.42578125"/>
    <col min="2529" max="2529" customWidth="1" width="11.42578125"/>
    <col min="2530" max="2530" customWidth="1" width="11.42578125"/>
    <col min="2531" max="2531" customWidth="1" width="11.42578125"/>
    <col min="2532" max="2532" customWidth="1" width="11.42578125"/>
    <col min="2533" max="2533" customWidth="1" width="11.42578125"/>
    <col min="2534" max="2534" customWidth="1" width="11.42578125"/>
    <col min="2535" max="2535" customWidth="1" width="11.42578125"/>
    <col min="2536" max="2536" customWidth="1" width="11.42578125"/>
    <col min="2537" max="2537" customWidth="1" width="11.42578125"/>
    <col min="2538" max="2538" customWidth="1" width="11.42578125"/>
    <col min="2539" max="2539" customWidth="1" width="11.42578125"/>
    <col min="2540" max="2540" customWidth="1" width="11.42578125"/>
    <col min="2541" max="2541" customWidth="1" width="11.42578125"/>
    <col min="2542" max="2542" customWidth="1" width="11.42578125"/>
    <col min="2543" max="2543" customWidth="1" width="11.42578125"/>
    <col min="2544" max="2544" customWidth="1" width="11.42578125"/>
    <col min="2545" max="2545" customWidth="1" width="11.42578125"/>
    <col min="2546" max="2546" customWidth="1" width="11.42578125"/>
    <col min="2547" max="2547" customWidth="1" width="11.42578125"/>
    <col min="2548" max="2548" customWidth="1" width="11.42578125"/>
    <col min="2549" max="2549" customWidth="1" width="11.42578125"/>
    <col min="2550" max="2550" customWidth="1" width="11.42578125"/>
    <col min="2551" max="2551" customWidth="1" width="11.42578125"/>
    <col min="2552" max="2552" customWidth="1" width="11.42578125"/>
    <col min="2553" max="2553" customWidth="1" width="11.42578125"/>
    <col min="2554" max="2554" customWidth="1" width="11.42578125"/>
    <col min="2555" max="2555" customWidth="1" width="11.42578125"/>
    <col min="2556" max="2556" customWidth="1" width="11.42578125"/>
    <col min="2557" max="2557" customWidth="1" width="11.42578125"/>
    <col min="2558" max="2558" customWidth="1" width="11.42578125"/>
    <col min="2559" max="2559" customWidth="1" width="11.42578125"/>
    <col min="2560" max="2560" customWidth="1" width="11.42578125"/>
    <col min="2561" max="2561" customWidth="1" width="11.42578125"/>
    <col min="2562" max="2562" customWidth="1" width="11.42578125"/>
    <col min="2563" max="2563" customWidth="1" width="11.42578125"/>
    <col min="2564" max="2564" customWidth="1" width="11.42578125"/>
    <col min="2565" max="2565" customWidth="1" width="11.42578125"/>
    <col min="2566" max="2566" customWidth="1" width="11.42578125"/>
    <col min="2567" max="2567" customWidth="1" width="11.42578125"/>
    <col min="2568" max="2568" customWidth="1" width="11.42578125"/>
    <col min="2569" max="2569" customWidth="1" width="11.42578125"/>
    <col min="2570" max="2570" customWidth="1" width="11.42578125"/>
    <col min="2571" max="2571" customWidth="1" width="11.42578125"/>
    <col min="2572" max="2572" customWidth="1" width="11.42578125"/>
    <col min="2573" max="2573" customWidth="1" width="11.42578125"/>
    <col min="2574" max="2574" customWidth="1" width="11.42578125"/>
    <col min="2575" max="2575" customWidth="1" width="11.42578125"/>
    <col min="2576" max="2576" customWidth="1" width="11.42578125"/>
    <col min="2577" max="2577" customWidth="1" width="11.42578125"/>
    <col min="2578" max="2578" customWidth="1" width="11.42578125"/>
    <col min="2579" max="2579" customWidth="1" width="11.42578125"/>
    <col min="2580" max="2580" customWidth="1" width="11.42578125"/>
    <col min="2581" max="2581" customWidth="1" width="11.42578125"/>
    <col min="2582" max="2582" customWidth="1" width="11.42578125"/>
    <col min="2583" max="2583" customWidth="1" width="11.42578125"/>
    <col min="2584" max="2584" customWidth="1" width="11.42578125"/>
    <col min="2585" max="2585" customWidth="1" width="11.42578125"/>
    <col min="2586" max="2586" customWidth="1" width="11.42578125"/>
    <col min="2587" max="2587" customWidth="1" width="11.42578125"/>
    <col min="2588" max="2588" customWidth="1" width="11.42578125"/>
    <col min="2589" max="2589" customWidth="1" width="11.42578125"/>
    <col min="2590" max="2590" customWidth="1" width="11.42578125"/>
    <col min="2591" max="2591" customWidth="1" width="11.42578125"/>
    <col min="2592" max="2592" customWidth="1" width="11.42578125"/>
    <col min="2593" max="2593" customWidth="1" width="11.42578125"/>
    <col min="2594" max="2594" customWidth="1" width="11.42578125"/>
    <col min="2595" max="2595" customWidth="1" width="11.42578125"/>
    <col min="2596" max="2596" customWidth="1" width="11.42578125"/>
    <col min="2597" max="2597" customWidth="1" width="11.42578125"/>
    <col min="2598" max="2598" customWidth="1" width="11.42578125"/>
    <col min="2599" max="2599" customWidth="1" width="11.42578125"/>
    <col min="2600" max="2600" customWidth="1" width="11.42578125"/>
    <col min="2601" max="2601" customWidth="1" width="11.42578125"/>
    <col min="2602" max="2602" customWidth="1" width="11.42578125"/>
    <col min="2603" max="2603" customWidth="1" width="11.42578125"/>
    <col min="2604" max="2604" customWidth="1" width="11.42578125"/>
    <col min="2605" max="2605" customWidth="1" width="11.42578125"/>
    <col min="2606" max="2606" customWidth="1" width="11.42578125"/>
    <col min="2607" max="2607" customWidth="1" width="11.42578125"/>
    <col min="2608" max="2608" customWidth="1" width="11.42578125"/>
    <col min="2609" max="2609" customWidth="1" width="11.42578125"/>
    <col min="2610" max="2610" customWidth="1" width="11.42578125"/>
    <col min="2611" max="2611" customWidth="1" width="11.42578125"/>
    <col min="2612" max="2612" customWidth="1" width="11.42578125"/>
    <col min="2613" max="2613" customWidth="1" width="11.42578125"/>
    <col min="2614" max="2614" customWidth="1" width="11.42578125"/>
    <col min="2615" max="2615" customWidth="1" width="11.42578125"/>
    <col min="2616" max="2616" customWidth="1" width="11.42578125"/>
    <col min="2617" max="2617" customWidth="1" width="11.42578125"/>
    <col min="2618" max="2618" customWidth="1" width="11.42578125"/>
    <col min="2619" max="2619" customWidth="1" width="11.42578125"/>
    <col min="2620" max="2620" customWidth="1" width="11.42578125"/>
    <col min="2621" max="2621" customWidth="1" width="11.42578125"/>
    <col min="2622" max="2622" customWidth="1" width="11.42578125"/>
    <col min="2623" max="2623" customWidth="1" width="11.42578125"/>
    <col min="2624" max="2624" customWidth="1" width="11.42578125"/>
    <col min="2625" max="2625" customWidth="1" width="11.42578125"/>
    <col min="2626" max="2626" customWidth="1" width="11.42578125"/>
    <col min="2627" max="2627" customWidth="1" width="11.42578125"/>
    <col min="2628" max="2628" customWidth="1" width="11.42578125"/>
    <col min="2629" max="2629" customWidth="1" width="11.42578125"/>
    <col min="2630" max="2630" customWidth="1" width="11.42578125"/>
    <col min="2631" max="2631" customWidth="1" width="11.42578125"/>
    <col min="2632" max="2632" customWidth="1" width="11.42578125"/>
    <col min="2633" max="2633" customWidth="1" width="11.42578125"/>
    <col min="2634" max="2634" customWidth="1" width="11.42578125"/>
    <col min="2635" max="2635" customWidth="1" width="11.42578125"/>
    <col min="2636" max="2636" customWidth="1" width="11.42578125"/>
    <col min="2637" max="2637" customWidth="1" width="11.42578125"/>
    <col min="2638" max="2638" customWidth="1" width="11.42578125"/>
    <col min="2639" max="2639" customWidth="1" width="11.42578125"/>
    <col min="2640" max="2640" customWidth="1" width="11.42578125"/>
    <col min="2641" max="2641" customWidth="1" width="11.42578125"/>
    <col min="2642" max="2642" customWidth="1" width="11.42578125"/>
    <col min="2643" max="2643" customWidth="1" width="11.42578125"/>
    <col min="2644" max="2644" customWidth="1" width="11.42578125"/>
    <col min="2645" max="2645" customWidth="1" width="11.42578125"/>
    <col min="2646" max="2646" customWidth="1" width="11.42578125"/>
    <col min="2647" max="2647" customWidth="1" width="11.42578125"/>
    <col min="2648" max="2648" customWidth="1" width="11.42578125"/>
    <col min="2649" max="2649" customWidth="1" width="11.42578125"/>
    <col min="2650" max="2650" customWidth="1" width="11.42578125"/>
    <col min="2651" max="2651" customWidth="1" width="11.42578125"/>
    <col min="2652" max="2652" customWidth="1" width="11.42578125"/>
    <col min="2653" max="2653" customWidth="1" width="11.42578125"/>
    <col min="2654" max="2654" customWidth="1" width="11.42578125"/>
    <col min="2655" max="2655" customWidth="1" width="11.42578125"/>
    <col min="2656" max="2656" customWidth="1" width="11.42578125"/>
    <col min="2657" max="2657" customWidth="1" width="11.42578125"/>
    <col min="2658" max="2658" customWidth="1" width="11.42578125"/>
    <col min="2659" max="2659" customWidth="1" width="11.42578125"/>
    <col min="2660" max="2660" customWidth="1" width="11.42578125"/>
    <col min="2661" max="2661" customWidth="1" width="11.42578125"/>
    <col min="2662" max="2662" customWidth="1" width="11.42578125"/>
    <col min="2663" max="2663" customWidth="1" width="11.42578125"/>
    <col min="2664" max="2664" customWidth="1" width="11.42578125"/>
    <col min="2665" max="2665" customWidth="1" width="11.42578125"/>
    <col min="2666" max="2666" customWidth="1" width="11.42578125"/>
    <col min="2667" max="2667" customWidth="1" width="11.42578125"/>
    <col min="2668" max="2668" customWidth="1" width="11.42578125"/>
    <col min="2669" max="2669" customWidth="1" width="11.42578125"/>
    <col min="2670" max="2670" customWidth="1" width="11.42578125"/>
    <col min="2671" max="2671" customWidth="1" width="11.42578125"/>
    <col min="2672" max="2672" customWidth="1" width="11.42578125"/>
    <col min="2673" max="2673" customWidth="1" width="11.42578125"/>
    <col min="2674" max="2674" customWidth="1" width="11.42578125"/>
    <col min="2675" max="2675" customWidth="1" width="11.42578125"/>
    <col min="2676" max="2676" customWidth="1" width="11.42578125"/>
    <col min="2677" max="2677" customWidth="1" width="11.42578125"/>
    <col min="2678" max="2678" customWidth="1" width="11.42578125"/>
    <col min="2679" max="2679" customWidth="1" width="11.42578125"/>
    <col min="2680" max="2680" customWidth="1" width="11.42578125"/>
    <col min="2681" max="2681" customWidth="1" width="11.42578125"/>
    <col min="2682" max="2682" customWidth="1" width="11.42578125"/>
    <col min="2683" max="2683" customWidth="1" width="11.42578125"/>
    <col min="2684" max="2684" customWidth="1" width="11.42578125"/>
    <col min="2685" max="2685" customWidth="1" width="11.42578125"/>
    <col min="2686" max="2686" customWidth="1" width="11.42578125"/>
    <col min="2687" max="2687" customWidth="1" width="11.42578125"/>
    <col min="2688" max="2688" customWidth="1" width="11.42578125"/>
    <col min="2689" max="2689" customWidth="1" width="11.42578125"/>
    <col min="2690" max="2690" customWidth="1" width="11.42578125"/>
    <col min="2691" max="2691" customWidth="1" width="11.42578125"/>
    <col min="2692" max="2692" customWidth="1" width="11.42578125"/>
    <col min="2693" max="2693" customWidth="1" width="11.42578125"/>
    <col min="2694" max="2694" customWidth="1" width="11.42578125"/>
    <col min="2695" max="2695" customWidth="1" width="11.42578125"/>
    <col min="2696" max="2696" customWidth="1" width="11.42578125"/>
    <col min="2697" max="2697" customWidth="1" width="11.42578125"/>
    <col min="2698" max="2698" customWidth="1" width="11.42578125"/>
    <col min="2699" max="2699" customWidth="1" width="11.42578125"/>
    <col min="2700" max="2700" customWidth="1" width="11.42578125"/>
    <col min="2701" max="2701" customWidth="1" width="11.42578125"/>
    <col min="2702" max="2702" customWidth="1" width="11.42578125"/>
    <col min="2703" max="2703" customWidth="1" width="11.42578125"/>
    <col min="2704" max="2704" customWidth="1" width="11.42578125"/>
    <col min="2705" max="2705" customWidth="1" width="11.42578125"/>
    <col min="2706" max="2706" customWidth="1" width="11.42578125"/>
    <col min="2707" max="2707" customWidth="1" width="11.42578125"/>
    <col min="2708" max="2708" customWidth="1" width="11.42578125"/>
    <col min="2709" max="2709" customWidth="1" width="11.42578125"/>
    <col min="2710" max="2710" customWidth="1" width="11.42578125"/>
    <col min="2711" max="2711" customWidth="1" width="11.42578125"/>
    <col min="2712" max="2712" customWidth="1" width="11.42578125"/>
    <col min="2713" max="2713" customWidth="1" width="11.42578125"/>
    <col min="2714" max="2714" customWidth="1" width="11.42578125"/>
    <col min="2715" max="2715" customWidth="1" width="11.42578125"/>
    <col min="2716" max="2716" customWidth="1" width="11.42578125"/>
    <col min="2717" max="2717" customWidth="1" width="11.42578125"/>
    <col min="2718" max="2718" customWidth="1" width="11.42578125"/>
    <col min="2719" max="2719" customWidth="1" width="11.42578125"/>
    <col min="2720" max="2720" customWidth="1" width="11.42578125"/>
    <col min="2721" max="2721" customWidth="1" width="11.42578125"/>
    <col min="2722" max="2722" customWidth="1" width="11.42578125"/>
    <col min="2723" max="2723" customWidth="1" width="11.42578125"/>
    <col min="2724" max="2724" customWidth="1" width="11.42578125"/>
    <col min="2725" max="2725" customWidth="1" width="11.42578125"/>
    <col min="2726" max="2726" customWidth="1" width="11.42578125"/>
    <col min="2727" max="2727" customWidth="1" width="11.42578125"/>
    <col min="2728" max="2728" customWidth="1" width="11.42578125"/>
    <col min="2729" max="2729" customWidth="1" width="11.42578125"/>
    <col min="2730" max="2730" customWidth="1" width="11.42578125"/>
    <col min="2731" max="2731" customWidth="1" width="11.42578125"/>
    <col min="2732" max="2732" customWidth="1" width="11.42578125"/>
    <col min="2733" max="2733" customWidth="1" width="11.42578125"/>
    <col min="2734" max="2734" customWidth="1" width="11.42578125"/>
    <col min="2735" max="2735" customWidth="1" width="11.42578125"/>
    <col min="2736" max="2736" customWidth="1" width="11.42578125"/>
    <col min="2737" max="2737" customWidth="1" width="11.42578125"/>
    <col min="2738" max="2738" customWidth="1" width="11.42578125"/>
    <col min="2739" max="2739" customWidth="1" width="11.42578125"/>
    <col min="2740" max="2740" customWidth="1" width="11.42578125"/>
    <col min="2741" max="2741" customWidth="1" width="11.42578125"/>
    <col min="2742" max="2742" customWidth="1" width="11.42578125"/>
    <col min="2743" max="2743" customWidth="1" width="11.42578125"/>
    <col min="2744" max="2744" customWidth="1" width="11.42578125"/>
    <col min="2745" max="2745" customWidth="1" width="11.42578125"/>
    <col min="2746" max="2746" customWidth="1" width="11.42578125"/>
    <col min="2747" max="2747" customWidth="1" width="11.42578125"/>
    <col min="2748" max="2748" customWidth="1" width="11.42578125"/>
    <col min="2749" max="2749" customWidth="1" width="11.42578125"/>
    <col min="2750" max="2750" customWidth="1" width="11.42578125"/>
    <col min="2751" max="2751" customWidth="1" width="11.42578125"/>
    <col min="2752" max="2752" customWidth="1" width="11.42578125"/>
    <col min="2753" max="2753" customWidth="1" width="11.42578125"/>
    <col min="2754" max="2754" customWidth="1" width="11.42578125"/>
    <col min="2755" max="2755" customWidth="1" width="11.42578125"/>
    <col min="2756" max="2756" customWidth="1" width="11.42578125"/>
    <col min="2757" max="2757" customWidth="1" width="11.42578125"/>
    <col min="2758" max="2758" customWidth="1" width="11.42578125"/>
    <col min="2759" max="2759" customWidth="1" width="11.42578125"/>
    <col min="2760" max="2760" customWidth="1" width="11.42578125"/>
    <col min="2761" max="2761" customWidth="1" width="11.42578125"/>
    <col min="2762" max="2762" customWidth="1" width="11.42578125"/>
    <col min="2763" max="2763" customWidth="1" width="11.42578125"/>
    <col min="2764" max="2764" customWidth="1" width="11.42578125"/>
    <col min="2765" max="2765" customWidth="1" width="11.42578125"/>
    <col min="2766" max="2766" customWidth="1" width="11.42578125"/>
    <col min="2767" max="2767" customWidth="1" width="11.42578125"/>
    <col min="2768" max="2768" customWidth="1" width="11.42578125"/>
    <col min="2769" max="2769" customWidth="1" width="11.42578125"/>
    <col min="2770" max="2770" customWidth="1" width="11.42578125"/>
    <col min="2771" max="2771" customWidth="1" width="11.42578125"/>
    <col min="2772" max="2772" customWidth="1" width="11.42578125"/>
    <col min="2773" max="2773" customWidth="1" width="11.42578125"/>
    <col min="2774" max="2774" customWidth="1" width="11.42578125"/>
    <col min="2775" max="2775" customWidth="1" width="11.42578125"/>
    <col min="2776" max="2776" customWidth="1" width="11.42578125"/>
    <col min="2777" max="2777" customWidth="1" width="11.42578125"/>
    <col min="2778" max="2778" customWidth="1" width="11.42578125"/>
    <col min="2779" max="2779" customWidth="1" width="11.42578125"/>
    <col min="2780" max="2780" customWidth="1" width="11.42578125"/>
    <col min="2781" max="2781" customWidth="1" width="11.42578125"/>
    <col min="2782" max="2782" customWidth="1" width="11.42578125"/>
    <col min="2783" max="2783" customWidth="1" width="11.42578125"/>
    <col min="2784" max="2784" customWidth="1" width="11.42578125"/>
    <col min="2785" max="2785" customWidth="1" width="11.42578125"/>
    <col min="2786" max="2786" customWidth="1" width="11.42578125"/>
    <col min="2787" max="2787" customWidth="1" width="11.42578125"/>
    <col min="2788" max="2788" customWidth="1" width="11.42578125"/>
    <col min="2789" max="2789" customWidth="1" width="11.42578125"/>
    <col min="2790" max="2790" customWidth="1" width="11.42578125"/>
    <col min="2791" max="2791" customWidth="1" width="11.42578125"/>
    <col min="2792" max="2792" customWidth="1" width="11.42578125"/>
    <col min="2793" max="2793" customWidth="1" width="11.42578125"/>
    <col min="2794" max="2794" customWidth="1" width="11.42578125"/>
    <col min="2795" max="2795" customWidth="1" width="11.42578125"/>
    <col min="2796" max="2796" customWidth="1" width="11.42578125"/>
    <col min="2797" max="2797" customWidth="1" width="11.42578125"/>
    <col min="2798" max="2798" customWidth="1" width="11.42578125"/>
    <col min="2799" max="2799" customWidth="1" width="11.42578125"/>
    <col min="2800" max="2800" customWidth="1" width="11.42578125"/>
    <col min="2801" max="2801" customWidth="1" width="11.42578125"/>
    <col min="2802" max="2802" customWidth="1" width="11.42578125"/>
    <col min="2803" max="2803" customWidth="1" width="11.42578125"/>
    <col min="2804" max="2804" customWidth="1" width="11.42578125"/>
    <col min="2805" max="2805" customWidth="1" width="11.42578125"/>
    <col min="2806" max="2806" customWidth="1" width="11.42578125"/>
    <col min="2807" max="2807" customWidth="1" width="11.42578125"/>
    <col min="2808" max="2808" customWidth="1" width="11.42578125"/>
    <col min="2809" max="2809" customWidth="1" width="11.42578125"/>
    <col min="2810" max="2810" customWidth="1" width="11.42578125"/>
    <col min="2811" max="2811" customWidth="1" width="11.42578125"/>
    <col min="2812" max="2812" customWidth="1" width="11.42578125"/>
    <col min="2813" max="2813" customWidth="1" width="11.42578125"/>
    <col min="2814" max="2814" customWidth="1" width="11.42578125"/>
    <col min="2815" max="2815" customWidth="1" width="11.42578125"/>
    <col min="2816" max="2816" customWidth="1" width="11.42578125"/>
    <col min="2817" max="2817" customWidth="1" width="11.42578125"/>
    <col min="2818" max="2818" customWidth="1" width="11.42578125"/>
    <col min="2819" max="2819" customWidth="1" width="11.42578125"/>
    <col min="2820" max="2820" customWidth="1" width="11.42578125"/>
    <col min="2821" max="2821" customWidth="1" width="11.42578125"/>
    <col min="2822" max="2822" customWidth="1" width="11.42578125"/>
    <col min="2823" max="2823" customWidth="1" width="11.42578125"/>
    <col min="2824" max="2824" customWidth="1" width="11.42578125"/>
    <col min="2825" max="2825" customWidth="1" width="11.42578125"/>
    <col min="2826" max="2826" customWidth="1" width="11.42578125"/>
    <col min="2827" max="2827" customWidth="1" width="11.42578125"/>
    <col min="2828" max="2828" customWidth="1" width="11.42578125"/>
    <col min="2829" max="2829" customWidth="1" width="11.42578125"/>
    <col min="2830" max="2830" customWidth="1" width="11.42578125"/>
    <col min="2831" max="2831" customWidth="1" width="11.42578125"/>
    <col min="2832" max="2832" customWidth="1" width="11.42578125"/>
    <col min="2833" max="2833" customWidth="1" width="11.42578125"/>
    <col min="2834" max="2834" customWidth="1" width="11.42578125"/>
    <col min="2835" max="2835" customWidth="1" width="11.42578125"/>
    <col min="2836" max="2836" customWidth="1" width="11.42578125"/>
    <col min="2837" max="2837" customWidth="1" width="11.42578125"/>
    <col min="2838" max="2838" customWidth="1" width="11.42578125"/>
    <col min="2839" max="2839" customWidth="1" width="11.42578125"/>
    <col min="2840" max="2840" customWidth="1" width="11.42578125"/>
    <col min="2841" max="2841" customWidth="1" width="11.42578125"/>
    <col min="2842" max="2842" customWidth="1" width="11.42578125"/>
    <col min="2843" max="2843" customWidth="1" width="11.42578125"/>
    <col min="2844" max="2844" customWidth="1" width="11.42578125"/>
    <col min="2845" max="2845" customWidth="1" width="11.42578125"/>
    <col min="2846" max="2846" customWidth="1" width="11.42578125"/>
    <col min="2847" max="2847" customWidth="1" width="11.42578125"/>
    <col min="2848" max="2848" customWidth="1" width="11.42578125"/>
    <col min="2849" max="2849" customWidth="1" width="11.42578125"/>
    <col min="2850" max="2850" customWidth="1" width="11.42578125"/>
    <col min="2851" max="2851" customWidth="1" width="11.42578125"/>
    <col min="2852" max="2852" customWidth="1" width="11.42578125"/>
    <col min="2853" max="2853" customWidth="1" width="11.42578125"/>
    <col min="2854" max="2854" customWidth="1" width="11.42578125"/>
    <col min="2855" max="2855" customWidth="1" width="11.42578125"/>
    <col min="2856" max="2856" customWidth="1" width="11.42578125"/>
    <col min="2857" max="2857" customWidth="1" width="11.42578125"/>
    <col min="2858" max="2858" customWidth="1" width="11.42578125"/>
    <col min="2859" max="2859" customWidth="1" width="11.42578125"/>
    <col min="2860" max="2860" customWidth="1" width="11.42578125"/>
    <col min="2861" max="2861" customWidth="1" width="11.42578125"/>
    <col min="2862" max="2862" customWidth="1" width="11.42578125"/>
    <col min="2863" max="2863" customWidth="1" width="11.42578125"/>
    <col min="2864" max="2864" customWidth="1" width="11.42578125"/>
    <col min="2865" max="2865" customWidth="1" width="11.42578125"/>
    <col min="2866" max="2866" customWidth="1" width="11.42578125"/>
    <col min="2867" max="2867" customWidth="1" width="11.42578125"/>
    <col min="2868" max="2868" customWidth="1" width="11.42578125"/>
    <col min="2869" max="2869" customWidth="1" width="11.42578125"/>
    <col min="2870" max="2870" customWidth="1" width="11.42578125"/>
    <col min="2871" max="2871" customWidth="1" width="11.42578125"/>
    <col min="2872" max="2872" customWidth="1" width="11.42578125"/>
    <col min="2873" max="2873" customWidth="1" width="11.42578125"/>
    <col min="2874" max="2874" customWidth="1" width="11.42578125"/>
    <col min="2875" max="2875" customWidth="1" width="11.42578125"/>
    <col min="2876" max="2876" customWidth="1" width="11.42578125"/>
    <col min="2877" max="2877" customWidth="1" width="11.42578125"/>
    <col min="2878" max="2878" customWidth="1" width="11.42578125"/>
    <col min="2879" max="2879" customWidth="1" width="11.42578125"/>
    <col min="2880" max="2880" customWidth="1" width="11.42578125"/>
    <col min="2881" max="2881" customWidth="1" width="11.42578125"/>
    <col min="2882" max="2882" customWidth="1" width="11.42578125"/>
    <col min="2883" max="2883" customWidth="1" width="11.42578125"/>
    <col min="2884" max="2884" customWidth="1" width="11.42578125"/>
    <col min="2885" max="2885" customWidth="1" width="11.42578125"/>
    <col min="2886" max="2886" customWidth="1" width="11.42578125"/>
    <col min="2887" max="2887" customWidth="1" width="11.42578125"/>
    <col min="2888" max="2888" customWidth="1" width="11.42578125"/>
    <col min="2889" max="2889" customWidth="1" width="11.42578125"/>
    <col min="2890" max="2890" customWidth="1" width="11.42578125"/>
    <col min="2891" max="2891" customWidth="1" width="11.42578125"/>
    <col min="2892" max="2892" customWidth="1" width="11.42578125"/>
    <col min="2893" max="2893" customWidth="1" width="11.42578125"/>
    <col min="2894" max="2894" customWidth="1" width="11.42578125"/>
    <col min="2895" max="2895" customWidth="1" width="11.42578125"/>
    <col min="2896" max="2896" customWidth="1" width="11.42578125"/>
    <col min="2897" max="2897" customWidth="1" width="11.42578125"/>
    <col min="2898" max="2898" customWidth="1" width="11.42578125"/>
    <col min="2899" max="2899" customWidth="1" width="11.42578125"/>
    <col min="2900" max="2900" customWidth="1" width="11.42578125"/>
    <col min="2901" max="2901" customWidth="1" width="11.42578125"/>
    <col min="2902" max="2902" customWidth="1" width="11.42578125"/>
    <col min="2903" max="2903" customWidth="1" width="11.42578125"/>
    <col min="2904" max="2904" customWidth="1" width="11.42578125"/>
    <col min="2905" max="2905" customWidth="1" width="11.42578125"/>
    <col min="2906" max="2906" customWidth="1" width="11.42578125"/>
    <col min="2907" max="2907" customWidth="1" width="11.42578125"/>
    <col min="2908" max="2908" customWidth="1" width="11.42578125"/>
    <col min="2909" max="2909" customWidth="1" width="11.42578125"/>
    <col min="2910" max="2910" customWidth="1" width="11.42578125"/>
    <col min="2911" max="2911" customWidth="1" width="11.42578125"/>
    <col min="2912" max="2912" customWidth="1" width="11.42578125"/>
    <col min="2913" max="2913" customWidth="1" width="11.42578125"/>
    <col min="2914" max="2914" customWidth="1" width="11.42578125"/>
    <col min="2915" max="2915" customWidth="1" width="11.42578125"/>
    <col min="2916" max="2916" customWidth="1" width="11.42578125"/>
    <col min="2917" max="2917" customWidth="1" width="11.42578125"/>
    <col min="2918" max="2918" customWidth="1" width="11.42578125"/>
    <col min="2919" max="2919" customWidth="1" width="11.42578125"/>
    <col min="2920" max="2920" customWidth="1" width="11.42578125"/>
    <col min="2921" max="2921" customWidth="1" width="11.42578125"/>
    <col min="2922" max="2922" customWidth="1" width="11.42578125"/>
    <col min="2923" max="2923" customWidth="1" width="11.42578125"/>
    <col min="2924" max="2924" customWidth="1" width="11.42578125"/>
    <col min="2925" max="2925" customWidth="1" width="11.42578125"/>
    <col min="2926" max="2926" customWidth="1" width="11.42578125"/>
    <col min="2927" max="2927" customWidth="1" width="11.42578125"/>
    <col min="2928" max="2928" customWidth="1" width="11.42578125"/>
    <col min="2929" max="2929" customWidth="1" width="11.42578125"/>
    <col min="2930" max="2930" customWidth="1" width="11.42578125"/>
    <col min="2931" max="2931" customWidth="1" width="11.42578125"/>
    <col min="2932" max="2932" customWidth="1" width="11.42578125"/>
    <col min="2933" max="2933" customWidth="1" width="11.42578125"/>
    <col min="2934" max="2934" customWidth="1" width="11.42578125"/>
    <col min="2935" max="2935" customWidth="1" width="11.42578125"/>
    <col min="2936" max="2936" customWidth="1" width="11.42578125"/>
    <col min="2937" max="2937" customWidth="1" width="11.42578125"/>
    <col min="2938" max="2938" customWidth="1" width="11.42578125"/>
    <col min="2939" max="2939" customWidth="1" width="11.42578125"/>
    <col min="2940" max="2940" customWidth="1" width="11.42578125"/>
    <col min="2941" max="2941" customWidth="1" width="11.42578125"/>
    <col min="2942" max="2942" customWidth="1" width="11.42578125"/>
    <col min="2943" max="2943" customWidth="1" width="11.42578125"/>
    <col min="2944" max="2944" customWidth="1" width="11.42578125"/>
    <col min="2945" max="2945" customWidth="1" width="11.42578125"/>
    <col min="2946" max="2946" customWidth="1" width="11.42578125"/>
    <col min="2947" max="2947" customWidth="1" width="11.42578125"/>
    <col min="2948" max="2948" customWidth="1" width="11.42578125"/>
    <col min="2949" max="2949" customWidth="1" width="11.42578125"/>
    <col min="2950" max="2950" customWidth="1" width="11.42578125"/>
    <col min="2951" max="2951" customWidth="1" width="11.42578125"/>
    <col min="2952" max="2952" customWidth="1" width="11.42578125"/>
    <col min="2953" max="2953" customWidth="1" width="11.42578125"/>
    <col min="2954" max="2954" customWidth="1" width="11.42578125"/>
    <col min="2955" max="2955" customWidth="1" width="11.42578125"/>
    <col min="2956" max="2956" customWidth="1" width="11.42578125"/>
    <col min="2957" max="2957" customWidth="1" width="11.42578125"/>
    <col min="2958" max="2958" customWidth="1" width="11.42578125"/>
    <col min="2959" max="2959" customWidth="1" width="11.42578125"/>
    <col min="2960" max="2960" customWidth="1" width="11.42578125"/>
    <col min="2961" max="2961" customWidth="1" width="11.42578125"/>
    <col min="2962" max="2962" customWidth="1" width="11.42578125"/>
    <col min="2963" max="2963" customWidth="1" width="11.42578125"/>
    <col min="2964" max="2964" customWidth="1" width="11.42578125"/>
    <col min="2965" max="2965" customWidth="1" width="11.42578125"/>
    <col min="2966" max="2966" customWidth="1" width="11.42578125"/>
    <col min="2967" max="2967" customWidth="1" width="11.42578125"/>
    <col min="2968" max="2968" customWidth="1" width="11.42578125"/>
    <col min="2969" max="2969" customWidth="1" width="11.42578125"/>
    <col min="2970" max="2970" customWidth="1" width="11.42578125"/>
    <col min="2971" max="2971" customWidth="1" width="11.42578125"/>
    <col min="2972" max="2972" customWidth="1" width="11.42578125"/>
    <col min="2973" max="2973" customWidth="1" width="11.42578125"/>
    <col min="2974" max="2974" customWidth="1" width="11.42578125"/>
    <col min="2975" max="2975" customWidth="1" width="11.42578125"/>
    <col min="2976" max="2976" customWidth="1" width="11.42578125"/>
    <col min="2977" max="2977" customWidth="1" width="11.42578125"/>
    <col min="2978" max="2978" customWidth="1" width="11.42578125"/>
    <col min="2979" max="2979" customWidth="1" width="11.42578125"/>
    <col min="2980" max="2980" customWidth="1" width="11.42578125"/>
    <col min="2981" max="2981" customWidth="1" width="11.42578125"/>
    <col min="2982" max="2982" customWidth="1" width="11.42578125"/>
    <col min="2983" max="2983" customWidth="1" width="11.42578125"/>
    <col min="2984" max="2984" customWidth="1" width="11.42578125"/>
    <col min="2985" max="2985" customWidth="1" width="11.42578125"/>
    <col min="2986" max="2986" customWidth="1" width="11.42578125"/>
    <col min="2987" max="2987" customWidth="1" width="11.42578125"/>
    <col min="2988" max="2988" customWidth="1" width="11.42578125"/>
    <col min="2989" max="2989" customWidth="1" width="11.42578125"/>
    <col min="2990" max="2990" customWidth="1" width="11.42578125"/>
    <col min="2991" max="2991" customWidth="1" width="11.42578125"/>
    <col min="2992" max="2992" customWidth="1" width="11.42578125"/>
    <col min="2993" max="2993" customWidth="1" width="11.42578125"/>
    <col min="2994" max="2994" customWidth="1" width="11.42578125"/>
    <col min="2995" max="2995" customWidth="1" width="11.42578125"/>
    <col min="2996" max="2996" customWidth="1" width="11.42578125"/>
    <col min="2997" max="2997" customWidth="1" width="11.42578125"/>
    <col min="2998" max="2998" customWidth="1" width="11.42578125"/>
    <col min="2999" max="2999" customWidth="1" width="11.42578125"/>
    <col min="3000" max="3000" customWidth="1" width="11.42578125"/>
    <col min="3001" max="3001" customWidth="1" width="11.42578125"/>
    <col min="3002" max="3002" customWidth="1" width="11.42578125"/>
    <col min="3003" max="3003" customWidth="1" width="11.42578125"/>
    <col min="3004" max="3004" customWidth="1" width="11.42578125"/>
    <col min="3005" max="3005" customWidth="1" width="11.42578125"/>
    <col min="3006" max="3006" customWidth="1" width="11.42578125"/>
    <col min="3007" max="3007" customWidth="1" width="11.42578125"/>
    <col min="3008" max="3008" customWidth="1" width="11.42578125"/>
    <col min="3009" max="3009" customWidth="1" width="11.42578125"/>
    <col min="3010" max="3010" customWidth="1" width="11.42578125"/>
    <col min="3011" max="3011" customWidth="1" width="11.42578125"/>
    <col min="3012" max="3012" customWidth="1" width="11.42578125"/>
    <col min="3013" max="3013" customWidth="1" width="11.42578125"/>
    <col min="3014" max="3014" customWidth="1" width="11.42578125"/>
    <col min="3015" max="3015" customWidth="1" width="11.42578125"/>
    <col min="3016" max="3016" customWidth="1" width="11.42578125"/>
    <col min="3017" max="3017" customWidth="1" width="11.42578125"/>
    <col min="3018" max="3018" customWidth="1" width="11.42578125"/>
    <col min="3019" max="3019" customWidth="1" width="11.42578125"/>
    <col min="3020" max="3020" customWidth="1" width="11.42578125"/>
    <col min="3021" max="3021" customWidth="1" width="11.42578125"/>
    <col min="3022" max="3022" customWidth="1" width="11.42578125"/>
    <col min="3023" max="3023" customWidth="1" width="11.42578125"/>
    <col min="3024" max="3024" customWidth="1" width="11.42578125"/>
    <col min="3025" max="3025" customWidth="1" width="11.42578125"/>
    <col min="3026" max="3026" customWidth="1" width="11.42578125"/>
    <col min="3027" max="3027" customWidth="1" width="11.42578125"/>
    <col min="3028" max="3028" customWidth="1" width="11.42578125"/>
    <col min="3029" max="3029" customWidth="1" width="11.42578125"/>
    <col min="3030" max="3030" customWidth="1" width="11.42578125"/>
    <col min="3031" max="3031" customWidth="1" width="11.42578125"/>
    <col min="3032" max="3032" customWidth="1" width="11.42578125"/>
    <col min="3033" max="3033" customWidth="1" width="11.42578125"/>
    <col min="3034" max="3034" customWidth="1" width="11.42578125"/>
    <col min="3035" max="3035" customWidth="1" width="11.42578125"/>
    <col min="3036" max="3036" customWidth="1" width="11.42578125"/>
    <col min="3037" max="3037" customWidth="1" width="11.42578125"/>
    <col min="3038" max="3038" customWidth="1" width="11.42578125"/>
    <col min="3039" max="3039" customWidth="1" width="11.42578125"/>
    <col min="3040" max="3040" customWidth="1" width="11.42578125"/>
    <col min="3041" max="3041" customWidth="1" width="11.42578125"/>
    <col min="3042" max="3042" customWidth="1" width="11.42578125"/>
    <col min="3043" max="3043" customWidth="1" width="11.42578125"/>
    <col min="3044" max="3044" customWidth="1" width="11.42578125"/>
    <col min="3045" max="3045" customWidth="1" width="11.42578125"/>
    <col min="3046" max="3046" customWidth="1" width="11.42578125"/>
    <col min="3047" max="3047" customWidth="1" width="11.42578125"/>
    <col min="3048" max="3048" customWidth="1" width="11.42578125"/>
    <col min="3049" max="3049" customWidth="1" width="11.42578125"/>
    <col min="3050" max="3050" customWidth="1" width="11.42578125"/>
    <col min="3051" max="3051" customWidth="1" width="11.42578125"/>
    <col min="3052" max="3052" customWidth="1" width="11.42578125"/>
    <col min="3053" max="3053" customWidth="1" width="11.42578125"/>
    <col min="3054" max="3054" customWidth="1" width="11.42578125"/>
    <col min="3055" max="3055" customWidth="1" width="11.42578125"/>
    <col min="3056" max="3056" customWidth="1" width="11.42578125"/>
    <col min="3057" max="3057" customWidth="1" width="11.42578125"/>
    <col min="3058" max="3058" customWidth="1" width="11.42578125"/>
    <col min="3059" max="3059" customWidth="1" width="11.42578125"/>
    <col min="3060" max="3060" customWidth="1" width="11.42578125"/>
    <col min="3061" max="3061" customWidth="1" width="11.42578125"/>
    <col min="3062" max="3062" customWidth="1" width="11.42578125"/>
    <col min="3063" max="3063" customWidth="1" width="11.42578125"/>
    <col min="3064" max="3064" customWidth="1" width="11.42578125"/>
    <col min="3065" max="3065" customWidth="1" width="11.42578125"/>
    <col min="3066" max="3066" customWidth="1" width="11.42578125"/>
    <col min="3067" max="3067" customWidth="1" width="11.42578125"/>
    <col min="3068" max="3068" customWidth="1" width="11.42578125"/>
    <col min="3069" max="3069" customWidth="1" width="11.42578125"/>
    <col min="3070" max="3070" customWidth="1" width="11.42578125"/>
    <col min="3071" max="3071" customWidth="1" width="11.42578125"/>
    <col min="3072" max="3072" customWidth="1" width="11.42578125"/>
    <col min="3073" max="3073" customWidth="1" width="11.42578125"/>
    <col min="3074" max="3074" customWidth="1" width="11.42578125"/>
    <col min="3075" max="3075" customWidth="1" width="11.42578125"/>
    <col min="3076" max="3076" customWidth="1" width="11.42578125"/>
    <col min="3077" max="3077" customWidth="1" width="11.42578125"/>
    <col min="3078" max="3078" customWidth="1" width="11.42578125"/>
    <col min="3079" max="3079" customWidth="1" width="11.42578125"/>
    <col min="3080" max="3080" customWidth="1" width="11.42578125"/>
    <col min="3081" max="3081" customWidth="1" width="11.42578125"/>
    <col min="3082" max="3082" customWidth="1" width="11.42578125"/>
    <col min="3083" max="3083" customWidth="1" width="11.42578125"/>
    <col min="3084" max="3084" customWidth="1" width="11.42578125"/>
    <col min="3085" max="3085" customWidth="1" width="11.42578125"/>
    <col min="3086" max="3086" customWidth="1" width="11.42578125"/>
    <col min="3087" max="3087" customWidth="1" width="11.42578125"/>
    <col min="3088" max="3088" customWidth="1" width="11.42578125"/>
    <col min="3089" max="3089" customWidth="1" width="11.42578125"/>
    <col min="3090" max="3090" customWidth="1" width="11.42578125"/>
    <col min="3091" max="3091" customWidth="1" width="11.42578125"/>
    <col min="3092" max="3092" customWidth="1" width="11.42578125"/>
    <col min="3093" max="3093" customWidth="1" width="11.42578125"/>
    <col min="3094" max="3094" customWidth="1" width="11.42578125"/>
    <col min="3095" max="3095" customWidth="1" width="11.42578125"/>
    <col min="3096" max="3096" customWidth="1" width="11.42578125"/>
    <col min="3097" max="3097" customWidth="1" width="11.42578125"/>
    <col min="3098" max="3098" customWidth="1" width="11.42578125"/>
    <col min="3099" max="3099" customWidth="1" width="11.42578125"/>
    <col min="3100" max="3100" customWidth="1" width="11.42578125"/>
    <col min="3101" max="3101" customWidth="1" width="11.42578125"/>
    <col min="3102" max="3102" customWidth="1" width="11.42578125"/>
    <col min="3103" max="3103" customWidth="1" width="11.42578125"/>
    <col min="3104" max="3104" customWidth="1" width="11.42578125"/>
    <col min="3105" max="3105" customWidth="1" width="11.42578125"/>
    <col min="3106" max="3106" customWidth="1" width="11.42578125"/>
    <col min="3107" max="3107" customWidth="1" width="11.42578125"/>
    <col min="3108" max="3108" customWidth="1" width="11.42578125"/>
    <col min="3109" max="3109" customWidth="1" width="11.42578125"/>
    <col min="3110" max="3110" customWidth="1" width="11.42578125"/>
    <col min="3111" max="3111" customWidth="1" width="11.42578125"/>
    <col min="3112" max="3112" customWidth="1" width="11.42578125"/>
    <col min="3113" max="3113" customWidth="1" width="11.42578125"/>
    <col min="3114" max="3114" customWidth="1" width="11.42578125"/>
    <col min="3115" max="3115" customWidth="1" width="11.42578125"/>
    <col min="3116" max="3116" customWidth="1" width="11.42578125"/>
    <col min="3117" max="3117" customWidth="1" width="11.42578125"/>
    <col min="3118" max="3118" customWidth="1" width="11.42578125"/>
    <col min="3119" max="3119" customWidth="1" width="11.42578125"/>
    <col min="3120" max="3120" customWidth="1" width="11.42578125"/>
    <col min="3121" max="3121" customWidth="1" width="11.42578125"/>
    <col min="3122" max="3122" customWidth="1" width="11.42578125"/>
    <col min="3123" max="3123" customWidth="1" width="11.42578125"/>
    <col min="3124" max="3124" customWidth="1" width="11.42578125"/>
    <col min="3125" max="3125" customWidth="1" width="11.42578125"/>
    <col min="3126" max="3126" customWidth="1" width="11.42578125"/>
    <col min="3127" max="3127" customWidth="1" width="11.42578125"/>
    <col min="3128" max="3128" customWidth="1" width="11.42578125"/>
    <col min="3129" max="3129" customWidth="1" width="11.42578125"/>
    <col min="3130" max="3130" customWidth="1" width="11.42578125"/>
    <col min="3131" max="3131" customWidth="1" width="11.42578125"/>
    <col min="3132" max="3132" customWidth="1" width="11.42578125"/>
    <col min="3133" max="3133" customWidth="1" width="11.42578125"/>
    <col min="3134" max="3134" customWidth="1" width="11.42578125"/>
    <col min="3135" max="3135" customWidth="1" width="11.42578125"/>
    <col min="3136" max="3136" customWidth="1" width="11.42578125"/>
    <col min="3137" max="3137" customWidth="1" width="11.42578125"/>
    <col min="3138" max="3138" customWidth="1" width="11.42578125"/>
    <col min="3139" max="3139" customWidth="1" width="11.42578125"/>
    <col min="3140" max="3140" customWidth="1" width="11.42578125"/>
    <col min="3141" max="3141" customWidth="1" width="11.42578125"/>
    <col min="3142" max="3142" customWidth="1" width="11.42578125"/>
    <col min="3143" max="3143" customWidth="1" width="11.42578125"/>
    <col min="3144" max="3144" customWidth="1" width="11.42578125"/>
    <col min="3145" max="3145" customWidth="1" width="11.42578125"/>
    <col min="3146" max="3146" customWidth="1" width="11.42578125"/>
    <col min="3147" max="3147" customWidth="1" width="11.42578125"/>
    <col min="3148" max="3148" customWidth="1" width="11.42578125"/>
    <col min="3149" max="3149" customWidth="1" width="11.42578125"/>
    <col min="3150" max="3150" customWidth="1" width="11.42578125"/>
    <col min="3151" max="3151" customWidth="1" width="11.42578125"/>
    <col min="3152" max="3152" customWidth="1" width="11.42578125"/>
    <col min="3153" max="3153" customWidth="1" width="11.42578125"/>
    <col min="3154" max="3154" customWidth="1" width="11.42578125"/>
    <col min="3155" max="3155" customWidth="1" width="11.42578125"/>
    <col min="3156" max="3156" customWidth="1" width="11.42578125"/>
    <col min="3157" max="3157" customWidth="1" width="11.42578125"/>
    <col min="3158" max="3158" customWidth="1" width="11.42578125"/>
    <col min="3159" max="3159" customWidth="1" width="11.42578125"/>
    <col min="3160" max="3160" customWidth="1" width="11.42578125"/>
    <col min="3161" max="3161" customWidth="1" width="11.42578125"/>
    <col min="3162" max="3162" customWidth="1" width="11.42578125"/>
    <col min="3163" max="3163" customWidth="1" width="11.42578125"/>
    <col min="3164" max="3164" customWidth="1" width="11.42578125"/>
    <col min="3165" max="3165" customWidth="1" width="11.42578125"/>
    <col min="3166" max="3166" customWidth="1" width="11.42578125"/>
    <col min="3167" max="3167" customWidth="1" width="11.42578125"/>
    <col min="3168" max="3168" customWidth="1" width="11.42578125"/>
    <col min="3169" max="3169" customWidth="1" width="11.42578125"/>
    <col min="3170" max="3170" customWidth="1" width="11.42578125"/>
    <col min="3171" max="3171" customWidth="1" width="11.42578125"/>
    <col min="3172" max="3172" customWidth="1" width="11.42578125"/>
    <col min="3173" max="3173" customWidth="1" width="11.42578125"/>
    <col min="3174" max="3174" customWidth="1" width="11.42578125"/>
    <col min="3175" max="3175" customWidth="1" width="11.42578125"/>
    <col min="3176" max="3176" customWidth="1" width="11.42578125"/>
    <col min="3177" max="3177" customWidth="1" width="11.42578125"/>
    <col min="3178" max="3178" customWidth="1" width="11.42578125"/>
    <col min="3179" max="3179" customWidth="1" width="11.42578125"/>
    <col min="3180" max="3180" customWidth="1" width="11.42578125"/>
    <col min="3181" max="3181" customWidth="1" width="11.42578125"/>
    <col min="3182" max="3182" customWidth="1" width="11.42578125"/>
    <col min="3183" max="3183" customWidth="1" width="11.42578125"/>
    <col min="3184" max="3184" customWidth="1" width="11.42578125"/>
    <col min="3185" max="3185" customWidth="1" width="11.42578125"/>
    <col min="3186" max="3186" customWidth="1" width="11.42578125"/>
    <col min="3187" max="3187" customWidth="1" width="11.42578125"/>
    <col min="3188" max="3188" customWidth="1" width="11.42578125"/>
    <col min="3189" max="3189" customWidth="1" width="11.42578125"/>
    <col min="3190" max="3190" customWidth="1" width="11.42578125"/>
    <col min="3191" max="3191" customWidth="1" width="11.42578125"/>
    <col min="3192" max="3192" customWidth="1" width="11.42578125"/>
    <col min="3193" max="3193" customWidth="1" width="11.42578125"/>
    <col min="3194" max="3194" customWidth="1" width="11.42578125"/>
    <col min="3195" max="3195" customWidth="1" width="11.42578125"/>
    <col min="3196" max="3196" customWidth="1" width="11.42578125"/>
    <col min="3197" max="3197" customWidth="1" width="11.42578125"/>
    <col min="3198" max="3198" customWidth="1" width="11.42578125"/>
    <col min="3199" max="3199" customWidth="1" width="11.42578125"/>
    <col min="3200" max="3200" customWidth="1" width="11.42578125"/>
    <col min="3201" max="3201" customWidth="1" width="11.42578125"/>
    <col min="3202" max="3202" customWidth="1" width="11.42578125"/>
    <col min="3203" max="3203" customWidth="1" width="11.42578125"/>
    <col min="3204" max="3204" customWidth="1" width="11.42578125"/>
    <col min="3205" max="3205" customWidth="1" width="11.42578125"/>
    <col min="3206" max="3206" customWidth="1" width="11.42578125"/>
    <col min="3207" max="3207" customWidth="1" width="11.42578125"/>
    <col min="3208" max="3208" customWidth="1" width="11.42578125"/>
    <col min="3209" max="3209" customWidth="1" width="11.42578125"/>
    <col min="3210" max="3210" customWidth="1" width="11.42578125"/>
    <col min="3211" max="3211" customWidth="1" width="11.42578125"/>
    <col min="3212" max="3212" customWidth="1" width="11.42578125"/>
    <col min="3213" max="3213" customWidth="1" width="11.42578125"/>
    <col min="3214" max="3214" customWidth="1" width="11.42578125"/>
    <col min="3215" max="3215" customWidth="1" width="11.42578125"/>
    <col min="3216" max="3216" customWidth="1" width="11.42578125"/>
    <col min="3217" max="3217" customWidth="1" width="11.42578125"/>
    <col min="3218" max="3218" customWidth="1" width="11.42578125"/>
    <col min="3219" max="3219" customWidth="1" width="11.42578125"/>
    <col min="3220" max="3220" customWidth="1" width="11.42578125"/>
    <col min="3221" max="3221" customWidth="1" width="11.42578125"/>
    <col min="3222" max="3222" customWidth="1" width="11.42578125"/>
    <col min="3223" max="3223" customWidth="1" width="11.42578125"/>
    <col min="3224" max="3224" customWidth="1" width="11.42578125"/>
    <col min="3225" max="3225" customWidth="1" width="11.42578125"/>
    <col min="3226" max="3226" customWidth="1" width="11.42578125"/>
    <col min="3227" max="3227" customWidth="1" width="11.42578125"/>
    <col min="3228" max="3228" customWidth="1" width="11.42578125"/>
    <col min="3229" max="3229" customWidth="1" width="11.42578125"/>
    <col min="3230" max="3230" customWidth="1" width="11.42578125"/>
    <col min="3231" max="3231" customWidth="1" width="11.42578125"/>
    <col min="3232" max="3232" customWidth="1" width="11.42578125"/>
    <col min="3233" max="3233" customWidth="1" width="11.42578125"/>
    <col min="3234" max="3234" customWidth="1" width="11.42578125"/>
    <col min="3235" max="3235" customWidth="1" width="11.42578125"/>
    <col min="3236" max="3236" customWidth="1" width="11.42578125"/>
    <col min="3237" max="3237" customWidth="1" width="11.42578125"/>
    <col min="3238" max="3238" customWidth="1" width="11.42578125"/>
    <col min="3239" max="3239" customWidth="1" width="11.42578125"/>
    <col min="3240" max="3240" customWidth="1" width="11.42578125"/>
    <col min="3241" max="3241" customWidth="1" width="11.42578125"/>
    <col min="3242" max="3242" customWidth="1" width="11.42578125"/>
    <col min="3243" max="3243" customWidth="1" width="11.42578125"/>
    <col min="3244" max="3244" customWidth="1" width="11.42578125"/>
    <col min="3245" max="3245" customWidth="1" width="11.42578125"/>
    <col min="3246" max="3246" customWidth="1" width="11.42578125"/>
    <col min="3247" max="3247" customWidth="1" width="11.42578125"/>
    <col min="3248" max="3248" customWidth="1" width="11.42578125"/>
    <col min="3249" max="3249" customWidth="1" width="11.42578125"/>
    <col min="3250" max="3250" customWidth="1" width="11.42578125"/>
    <col min="3251" max="3251" customWidth="1" width="11.42578125"/>
    <col min="3252" max="3252" customWidth="1" width="11.42578125"/>
    <col min="3253" max="3253" customWidth="1" width="11.42578125"/>
    <col min="3254" max="3254" customWidth="1" width="11.42578125"/>
    <col min="3255" max="3255" customWidth="1" width="11.42578125"/>
    <col min="3256" max="3256" customWidth="1" width="11.42578125"/>
    <col min="3257" max="3257" customWidth="1" width="11.42578125"/>
    <col min="3258" max="3258" customWidth="1" width="11.42578125"/>
    <col min="3259" max="3259" customWidth="1" width="11.42578125"/>
    <col min="3260" max="3260" customWidth="1" width="11.42578125"/>
    <col min="3261" max="3261" customWidth="1" width="11.42578125"/>
    <col min="3262" max="3262" customWidth="1" width="11.42578125"/>
    <col min="3263" max="3263" customWidth="1" width="11.42578125"/>
    <col min="3264" max="3264" customWidth="1" width="11.42578125"/>
    <col min="3265" max="3265" customWidth="1" width="11.42578125"/>
    <col min="3266" max="3266" customWidth="1" width="11.42578125"/>
    <col min="3267" max="3267" customWidth="1" width="11.42578125"/>
    <col min="3268" max="3268" customWidth="1" width="11.42578125"/>
    <col min="3269" max="3269" customWidth="1" width="11.42578125"/>
    <col min="3270" max="3270" customWidth="1" width="11.42578125"/>
    <col min="3271" max="3271" customWidth="1" width="11.42578125"/>
    <col min="3272" max="3272" customWidth="1" width="11.42578125"/>
    <col min="3273" max="3273" customWidth="1" width="11.42578125"/>
    <col min="3274" max="3274" customWidth="1" width="11.42578125"/>
    <col min="3275" max="3275" customWidth="1" width="11.42578125"/>
    <col min="3276" max="3276" customWidth="1" width="11.42578125"/>
    <col min="3277" max="3277" customWidth="1" width="11.42578125"/>
    <col min="3278" max="3278" customWidth="1" width="11.42578125"/>
    <col min="3279" max="3279" customWidth="1" width="11.42578125"/>
    <col min="3280" max="3280" customWidth="1" width="11.42578125"/>
    <col min="3281" max="3281" customWidth="1" width="11.42578125"/>
    <col min="3282" max="3282" customWidth="1" width="11.42578125"/>
    <col min="3283" max="3283" customWidth="1" width="11.42578125"/>
    <col min="3284" max="3284" customWidth="1" width="11.42578125"/>
    <col min="3285" max="3285" customWidth="1" width="11.42578125"/>
    <col min="3286" max="3286" customWidth="1" width="11.42578125"/>
    <col min="3287" max="3287" customWidth="1" width="11.42578125"/>
    <col min="3288" max="3288" customWidth="1" width="11.42578125"/>
    <col min="3289" max="3289" customWidth="1" width="11.42578125"/>
    <col min="3290" max="3290" customWidth="1" width="11.42578125"/>
    <col min="3291" max="3291" customWidth="1" width="11.42578125"/>
    <col min="3292" max="3292" customWidth="1" width="11.42578125"/>
    <col min="3293" max="3293" customWidth="1" width="11.42578125"/>
    <col min="3294" max="3294" customWidth="1" width="11.42578125"/>
    <col min="3295" max="3295" customWidth="1" width="11.42578125"/>
    <col min="3296" max="3296" customWidth="1" width="11.42578125"/>
    <col min="3297" max="3297" customWidth="1" width="11.42578125"/>
    <col min="3298" max="3298" customWidth="1" width="11.42578125"/>
    <col min="3299" max="3299" customWidth="1" width="11.42578125"/>
    <col min="3300" max="3300" customWidth="1" width="11.42578125"/>
    <col min="3301" max="3301" customWidth="1" width="11.42578125"/>
    <col min="3302" max="3302" customWidth="1" width="11.42578125"/>
    <col min="3303" max="3303" customWidth="1" width="11.42578125"/>
    <col min="3304" max="3304" customWidth="1" width="11.42578125"/>
    <col min="3305" max="3305" customWidth="1" width="11.42578125"/>
    <col min="3306" max="3306" customWidth="1" width="11.42578125"/>
    <col min="3307" max="3307" customWidth="1" width="11.42578125"/>
    <col min="3308" max="3308" customWidth="1" width="11.42578125"/>
    <col min="3309" max="3309" customWidth="1" width="11.42578125"/>
    <col min="3310" max="3310" customWidth="1" width="11.42578125"/>
    <col min="3311" max="3311" customWidth="1" width="11.42578125"/>
    <col min="3312" max="3312" customWidth="1" width="11.42578125"/>
    <col min="3313" max="3313" customWidth="1" width="11.42578125"/>
    <col min="3314" max="3314" customWidth="1" width="11.42578125"/>
    <col min="3315" max="3315" customWidth="1" width="11.42578125"/>
    <col min="3316" max="3316" customWidth="1" width="11.42578125"/>
    <col min="3317" max="3317" customWidth="1" width="11.42578125"/>
    <col min="3318" max="3318" customWidth="1" width="11.42578125"/>
    <col min="3319" max="3319" customWidth="1" width="11.42578125"/>
    <col min="3320" max="3320" customWidth="1" width="11.42578125"/>
    <col min="3321" max="3321" customWidth="1" width="11.42578125"/>
    <col min="3322" max="3322" customWidth="1" width="11.42578125"/>
    <col min="3323" max="3323" customWidth="1" width="11.42578125"/>
    <col min="3324" max="3324" customWidth="1" width="11.42578125"/>
    <col min="3325" max="3325" customWidth="1" width="11.42578125"/>
    <col min="3326" max="3326" customWidth="1" width="11.42578125"/>
    <col min="3327" max="3327" customWidth="1" width="11.42578125"/>
    <col min="3328" max="3328" customWidth="1" width="11.42578125"/>
    <col min="3329" max="3329" customWidth="1" width="11.42578125"/>
    <col min="3330" max="3330" customWidth="1" width="11.42578125"/>
    <col min="3331" max="3331" customWidth="1" width="11.42578125"/>
    <col min="3332" max="3332" customWidth="1" width="11.42578125"/>
    <col min="3333" max="3333" customWidth="1" width="11.42578125"/>
    <col min="3334" max="3334" customWidth="1" width="11.42578125"/>
    <col min="3335" max="3335" customWidth="1" width="11.42578125"/>
    <col min="3336" max="3336" customWidth="1" width="11.42578125"/>
    <col min="3337" max="3337" customWidth="1" width="11.42578125"/>
    <col min="3338" max="3338" customWidth="1" width="11.42578125"/>
    <col min="3339" max="3339" customWidth="1" width="11.42578125"/>
    <col min="3340" max="3340" customWidth="1" width="11.42578125"/>
    <col min="3341" max="3341" customWidth="1" width="11.42578125"/>
    <col min="3342" max="3342" customWidth="1" width="11.42578125"/>
    <col min="3343" max="3343" customWidth="1" width="11.42578125"/>
    <col min="3344" max="3344" customWidth="1" width="11.42578125"/>
    <col min="3345" max="3345" customWidth="1" width="11.42578125"/>
    <col min="3346" max="3346" customWidth="1" width="11.42578125"/>
    <col min="3347" max="3347" customWidth="1" width="11.42578125"/>
    <col min="3348" max="3348" customWidth="1" width="11.42578125"/>
    <col min="3349" max="3349" customWidth="1" width="11.42578125"/>
    <col min="3350" max="3350" customWidth="1" width="11.42578125"/>
    <col min="3351" max="3351" customWidth="1" width="11.42578125"/>
    <col min="3352" max="3352" customWidth="1" width="11.42578125"/>
    <col min="3353" max="3353" customWidth="1" width="11.42578125"/>
    <col min="3354" max="3354" customWidth="1" width="11.42578125"/>
    <col min="3355" max="3355" customWidth="1" width="11.42578125"/>
    <col min="3356" max="3356" customWidth="1" width="11.42578125"/>
    <col min="3357" max="3357" customWidth="1" width="11.42578125"/>
    <col min="3358" max="3358" customWidth="1" width="11.42578125"/>
    <col min="3359" max="3359" customWidth="1" width="11.42578125"/>
    <col min="3360" max="3360" customWidth="1" width="11.42578125"/>
    <col min="3361" max="3361" customWidth="1" width="11.42578125"/>
    <col min="3362" max="3362" customWidth="1" width="11.42578125"/>
    <col min="3363" max="3363" customWidth="1" width="11.42578125"/>
    <col min="3364" max="3364" customWidth="1" width="11.42578125"/>
    <col min="3365" max="3365" customWidth="1" width="11.42578125"/>
    <col min="3366" max="3366" customWidth="1" width="11.42578125"/>
    <col min="3367" max="3367" customWidth="1" width="11.42578125"/>
    <col min="3368" max="3368" customWidth="1" width="11.42578125"/>
    <col min="3369" max="3369" customWidth="1" width="11.42578125"/>
    <col min="3370" max="3370" customWidth="1" width="11.42578125"/>
    <col min="3371" max="3371" customWidth="1" width="11.42578125"/>
    <col min="3372" max="3372" customWidth="1" width="11.42578125"/>
    <col min="3373" max="3373" customWidth="1" width="11.42578125"/>
    <col min="3374" max="3374" customWidth="1" width="11.42578125"/>
    <col min="3375" max="3375" customWidth="1" width="11.42578125"/>
    <col min="3376" max="3376" customWidth="1" width="11.42578125"/>
    <col min="3377" max="3377" customWidth="1" width="11.42578125"/>
    <col min="3378" max="3378" customWidth="1" width="11.42578125"/>
    <col min="3379" max="3379" customWidth="1" width="11.42578125"/>
    <col min="3380" max="3380" customWidth="1" width="11.42578125"/>
    <col min="3381" max="3381" customWidth="1" width="11.42578125"/>
    <col min="3382" max="3382" customWidth="1" width="11.42578125"/>
    <col min="3383" max="3383" customWidth="1" width="11.42578125"/>
    <col min="3384" max="3384" customWidth="1" width="11.42578125"/>
    <col min="3385" max="3385" customWidth="1" width="11.42578125"/>
    <col min="3386" max="3386" customWidth="1" width="11.42578125"/>
    <col min="3387" max="3387" customWidth="1" width="11.42578125"/>
    <col min="3388" max="3388" customWidth="1" width="11.42578125"/>
    <col min="3389" max="3389" customWidth="1" width="11.42578125"/>
    <col min="3390" max="3390" customWidth="1" width="11.42578125"/>
    <col min="3391" max="3391" customWidth="1" width="11.42578125"/>
    <col min="3392" max="3392" customWidth="1" width="11.42578125"/>
    <col min="3393" max="3393" customWidth="1" width="11.42578125"/>
    <col min="3394" max="3394" customWidth="1" width="11.42578125"/>
    <col min="3395" max="3395" customWidth="1" width="11.42578125"/>
    <col min="3396" max="3396" customWidth="1" width="11.42578125"/>
    <col min="3397" max="3397" customWidth="1" width="11.42578125"/>
    <col min="3398" max="3398" customWidth="1" width="11.42578125"/>
    <col min="3399" max="3399" customWidth="1" width="11.42578125"/>
    <col min="3400" max="3400" customWidth="1" width="11.42578125"/>
    <col min="3401" max="3401" customWidth="1" width="11.42578125"/>
    <col min="3402" max="3402" customWidth="1" width="11.42578125"/>
    <col min="3403" max="3403" customWidth="1" width="11.42578125"/>
    <col min="3404" max="3404" customWidth="1" width="11.42578125"/>
    <col min="3405" max="3405" customWidth="1" width="11.42578125"/>
    <col min="3406" max="3406" customWidth="1" width="11.42578125"/>
    <col min="3407" max="3407" customWidth="1" width="11.42578125"/>
    <col min="3408" max="3408" customWidth="1" width="11.42578125"/>
    <col min="3409" max="3409" customWidth="1" width="11.42578125"/>
    <col min="3410" max="3410" customWidth="1" width="11.42578125"/>
    <col min="3411" max="3411" customWidth="1" width="11.42578125"/>
    <col min="3412" max="3412" customWidth="1" width="11.42578125"/>
    <col min="3413" max="3413" customWidth="1" width="11.42578125"/>
    <col min="3414" max="3414" customWidth="1" width="11.42578125"/>
    <col min="3415" max="3415" customWidth="1" width="11.42578125"/>
    <col min="3416" max="3416" customWidth="1" width="11.42578125"/>
    <col min="3417" max="3417" customWidth="1" width="11.42578125"/>
    <col min="3418" max="3418" customWidth="1" width="11.42578125"/>
    <col min="3419" max="3419" customWidth="1" width="11.42578125"/>
    <col min="3420" max="3420" customWidth="1" width="11.42578125"/>
    <col min="3421" max="3421" customWidth="1" width="11.42578125"/>
    <col min="3422" max="3422" customWidth="1" width="11.42578125"/>
    <col min="3423" max="3423" customWidth="1" width="11.42578125"/>
    <col min="3424" max="3424" customWidth="1" width="11.42578125"/>
    <col min="3425" max="3425" customWidth="1" width="11.42578125"/>
    <col min="3426" max="3426" customWidth="1" width="11.42578125"/>
    <col min="3427" max="3427" customWidth="1" width="11.42578125"/>
    <col min="3428" max="3428" customWidth="1" width="11.42578125"/>
    <col min="3429" max="3429" customWidth="1" width="11.42578125"/>
    <col min="3430" max="3430" customWidth="1" width="11.42578125"/>
    <col min="3431" max="3431" customWidth="1" width="11.42578125"/>
    <col min="3432" max="3432" customWidth="1" width="11.42578125"/>
    <col min="3433" max="3433" customWidth="1" width="11.42578125"/>
    <col min="3434" max="3434" customWidth="1" width="11.42578125"/>
    <col min="3435" max="3435" customWidth="1" width="11.42578125"/>
    <col min="3436" max="3436" customWidth="1" width="11.42578125"/>
    <col min="3437" max="3437" customWidth="1" width="11.42578125"/>
    <col min="3438" max="3438" customWidth="1" width="11.42578125"/>
    <col min="3439" max="3439" customWidth="1" width="11.42578125"/>
    <col min="3440" max="3440" customWidth="1" width="11.42578125"/>
    <col min="3441" max="3441" customWidth="1" width="11.42578125"/>
    <col min="3442" max="3442" customWidth="1" width="11.42578125"/>
    <col min="3443" max="3443" customWidth="1" width="11.42578125"/>
    <col min="3444" max="3444" customWidth="1" width="11.42578125"/>
    <col min="3445" max="3445" customWidth="1" width="11.42578125"/>
    <col min="3446" max="3446" customWidth="1" width="11.42578125"/>
    <col min="3447" max="3447" customWidth="1" width="11.42578125"/>
    <col min="3448" max="3448" customWidth="1" width="11.42578125"/>
    <col min="3449" max="3449" customWidth="1" width="11.42578125"/>
    <col min="3450" max="3450" customWidth="1" width="11.42578125"/>
    <col min="3451" max="3451" customWidth="1" width="11.42578125"/>
    <col min="3452" max="3452" customWidth="1" width="11.42578125"/>
    <col min="3453" max="3453" customWidth="1" width="11.42578125"/>
    <col min="3454" max="3454" customWidth="1" width="11.42578125"/>
    <col min="3455" max="3455" customWidth="1" width="11.42578125"/>
    <col min="3456" max="3456" customWidth="1" width="11.42578125"/>
    <col min="3457" max="3457" customWidth="1" width="11.42578125"/>
    <col min="3458" max="3458" customWidth="1" width="11.42578125"/>
    <col min="3459" max="3459" customWidth="1" width="11.42578125"/>
    <col min="3460" max="3460" customWidth="1" width="11.42578125"/>
    <col min="3461" max="3461" customWidth="1" width="11.42578125"/>
    <col min="3462" max="3462" customWidth="1" width="11.42578125"/>
    <col min="3463" max="3463" customWidth="1" width="11.42578125"/>
    <col min="3464" max="3464" customWidth="1" width="11.42578125"/>
    <col min="3465" max="3465" customWidth="1" width="11.42578125"/>
    <col min="3466" max="3466" customWidth="1" width="11.42578125"/>
    <col min="3467" max="3467" customWidth="1" width="11.42578125"/>
    <col min="3468" max="3468" customWidth="1" width="11.42578125"/>
    <col min="3469" max="3469" customWidth="1" width="11.42578125"/>
    <col min="3470" max="3470" customWidth="1" width="11.42578125"/>
    <col min="3471" max="3471" customWidth="1" width="11.42578125"/>
    <col min="3472" max="3472" customWidth="1" width="11.42578125"/>
    <col min="3473" max="3473" customWidth="1" width="11.42578125"/>
    <col min="3474" max="3474" customWidth="1" width="11.42578125"/>
    <col min="3475" max="3475" customWidth="1" width="11.42578125"/>
    <col min="3476" max="3476" customWidth="1" width="11.42578125"/>
    <col min="3477" max="3477" customWidth="1" width="11.42578125"/>
    <col min="3478" max="3478" customWidth="1" width="11.42578125"/>
    <col min="3479" max="3479" customWidth="1" width="11.42578125"/>
    <col min="3480" max="3480" customWidth="1" width="11.42578125"/>
    <col min="3481" max="3481" customWidth="1" width="11.42578125"/>
    <col min="3482" max="3482" customWidth="1" width="11.42578125"/>
    <col min="3483" max="3483" customWidth="1" width="11.42578125"/>
    <col min="3484" max="3484" customWidth="1" width="11.42578125"/>
    <col min="3485" max="3485" customWidth="1" width="11.42578125"/>
    <col min="3486" max="3486" customWidth="1" width="11.42578125"/>
    <col min="3487" max="3487" customWidth="1" width="11.42578125"/>
    <col min="3488" max="3488" customWidth="1" width="11.42578125"/>
    <col min="3489" max="3489" customWidth="1" width="11.42578125"/>
    <col min="3490" max="3490" customWidth="1" width="11.42578125"/>
    <col min="3491" max="3491" customWidth="1" width="11.42578125"/>
    <col min="3492" max="3492" customWidth="1" width="11.42578125"/>
    <col min="3493" max="3493" customWidth="1" width="11.42578125"/>
    <col min="3494" max="3494" customWidth="1" width="11.42578125"/>
    <col min="3495" max="3495" customWidth="1" width="11.42578125"/>
    <col min="3496" max="3496" customWidth="1" width="11.42578125"/>
    <col min="3497" max="3497" customWidth="1" width="11.42578125"/>
    <col min="3498" max="3498" customWidth="1" width="11.42578125"/>
    <col min="3499" max="3499" customWidth="1" width="11.42578125"/>
    <col min="3500" max="3500" customWidth="1" width="11.42578125"/>
    <col min="3501" max="3501" customWidth="1" width="11.42578125"/>
    <col min="3502" max="3502" customWidth="1" width="11.42578125"/>
    <col min="3503" max="3503" customWidth="1" width="11.42578125"/>
    <col min="3504" max="3504" customWidth="1" width="11.42578125"/>
    <col min="3505" max="3505" customWidth="1" width="11.42578125"/>
    <col min="3506" max="3506" customWidth="1" width="11.42578125"/>
    <col min="3507" max="3507" customWidth="1" width="11.42578125"/>
    <col min="3508" max="3508" customWidth="1" width="11.42578125"/>
    <col min="3509" max="3509" customWidth="1" width="11.42578125"/>
    <col min="3510" max="3510" customWidth="1" width="11.42578125"/>
    <col min="3511" max="3511" customWidth="1" width="11.42578125"/>
    <col min="3512" max="3512" customWidth="1" width="11.42578125"/>
    <col min="3513" max="3513" customWidth="1" width="11.42578125"/>
    <col min="3514" max="3514" customWidth="1" width="11.42578125"/>
    <col min="3515" max="3515" customWidth="1" width="11.42578125"/>
    <col min="3516" max="3516" customWidth="1" width="11.42578125"/>
    <col min="3517" max="3517" customWidth="1" width="11.42578125"/>
    <col min="3518" max="3518" customWidth="1" width="11.42578125"/>
    <col min="3519" max="3519" customWidth="1" width="11.42578125"/>
    <col min="3520" max="3520" customWidth="1" width="11.42578125"/>
    <col min="3521" max="3521" customWidth="1" width="11.42578125"/>
    <col min="3522" max="3522" customWidth="1" width="11.42578125"/>
    <col min="3523" max="3523" customWidth="1" width="11.42578125"/>
    <col min="3524" max="3524" customWidth="1" width="11.42578125"/>
    <col min="3525" max="3525" customWidth="1" width="11.42578125"/>
    <col min="3526" max="3526" customWidth="1" width="11.42578125"/>
    <col min="3527" max="3527" customWidth="1" width="11.42578125"/>
    <col min="3528" max="3528" customWidth="1" width="11.42578125"/>
    <col min="3529" max="3529" customWidth="1" width="11.42578125"/>
    <col min="3530" max="3530" customWidth="1" width="11.42578125"/>
    <col min="3531" max="3531" customWidth="1" width="11.42578125"/>
    <col min="3532" max="3532" customWidth="1" width="11.42578125"/>
    <col min="3533" max="3533" customWidth="1" width="11.42578125"/>
    <col min="3534" max="3534" customWidth="1" width="11.42578125"/>
    <col min="3535" max="3535" customWidth="1" width="11.42578125"/>
    <col min="3536" max="3536" customWidth="1" width="11.42578125"/>
    <col min="3537" max="3537" customWidth="1" width="11.42578125"/>
    <col min="3538" max="3538" customWidth="1" width="11.42578125"/>
    <col min="3539" max="3539" customWidth="1" width="11.42578125"/>
    <col min="3540" max="3540" customWidth="1" width="11.42578125"/>
    <col min="3541" max="3541" customWidth="1" width="11.42578125"/>
    <col min="3542" max="3542" customWidth="1" width="11.42578125"/>
    <col min="3543" max="3543" customWidth="1" width="11.42578125"/>
    <col min="3544" max="3544" customWidth="1" width="11.42578125"/>
    <col min="3545" max="3545" customWidth="1" width="11.42578125"/>
    <col min="3546" max="3546" customWidth="1" width="11.42578125"/>
    <col min="3547" max="3547" customWidth="1" width="11.42578125"/>
    <col min="3548" max="3548" customWidth="1" width="11.42578125"/>
    <col min="3549" max="3549" customWidth="1" width="11.42578125"/>
    <col min="3550" max="3550" customWidth="1" width="11.42578125"/>
    <col min="3551" max="3551" customWidth="1" width="11.42578125"/>
    <col min="3552" max="3552" customWidth="1" width="11.42578125"/>
    <col min="3553" max="3553" customWidth="1" width="11.42578125"/>
    <col min="3554" max="3554" customWidth="1" width="11.42578125"/>
    <col min="3555" max="3555" customWidth="1" width="11.42578125"/>
    <col min="3556" max="3556" customWidth="1" width="11.42578125"/>
    <col min="3557" max="3557" customWidth="1" width="11.42578125"/>
    <col min="3558" max="3558" customWidth="1" width="11.42578125"/>
    <col min="3559" max="3559" customWidth="1" width="11.42578125"/>
    <col min="3560" max="3560" customWidth="1" width="11.42578125"/>
    <col min="3561" max="3561" customWidth="1" width="11.42578125"/>
    <col min="3562" max="3562" customWidth="1" width="11.42578125"/>
    <col min="3563" max="3563" customWidth="1" width="11.42578125"/>
    <col min="3564" max="3564" customWidth="1" width="11.42578125"/>
    <col min="3565" max="3565" customWidth="1" width="11.42578125"/>
    <col min="3566" max="3566" customWidth="1" width="11.42578125"/>
    <col min="3567" max="3567" customWidth="1" width="11.42578125"/>
    <col min="3568" max="3568" customWidth="1" width="11.42578125"/>
    <col min="3569" max="3569" customWidth="1" width="11.42578125"/>
    <col min="3570" max="3570" customWidth="1" width="11.42578125"/>
    <col min="3571" max="3571" customWidth="1" width="11.42578125"/>
    <col min="3572" max="3572" customWidth="1" width="11.42578125"/>
    <col min="3573" max="3573" customWidth="1" width="11.42578125"/>
    <col min="3574" max="3574" customWidth="1" width="11.42578125"/>
    <col min="3575" max="3575" customWidth="1" width="11.42578125"/>
    <col min="3576" max="3576" customWidth="1" width="11.42578125"/>
    <col min="3577" max="3577" customWidth="1" width="11.42578125"/>
    <col min="3578" max="3578" customWidth="1" width="11.42578125"/>
    <col min="3579" max="3579" customWidth="1" width="11.42578125"/>
    <col min="3580" max="3580" customWidth="1" width="11.42578125"/>
    <col min="3581" max="3581" customWidth="1" width="11.42578125"/>
    <col min="3582" max="3582" customWidth="1" width="11.42578125"/>
    <col min="3583" max="3583" customWidth="1" width="11.42578125"/>
    <col min="3584" max="3584" customWidth="1" width="11.42578125"/>
    <col min="3585" max="3585" customWidth="1" width="11.42578125"/>
    <col min="3586" max="3586" customWidth="1" width="11.42578125"/>
    <col min="3587" max="3587" customWidth="1" width="11.42578125"/>
    <col min="3588" max="3588" customWidth="1" width="11.42578125"/>
    <col min="3589" max="3589" customWidth="1" width="11.42578125"/>
    <col min="3590" max="3590" customWidth="1" width="11.42578125"/>
    <col min="3591" max="3591" customWidth="1" width="11.42578125"/>
    <col min="3592" max="3592" customWidth="1" width="11.42578125"/>
    <col min="3593" max="3593" customWidth="1" width="11.42578125"/>
    <col min="3594" max="3594" customWidth="1" width="11.42578125"/>
    <col min="3595" max="3595" customWidth="1" width="11.42578125"/>
    <col min="3596" max="3596" customWidth="1" width="11.42578125"/>
    <col min="3597" max="3597" customWidth="1" width="11.42578125"/>
    <col min="3598" max="3598" customWidth="1" width="11.42578125"/>
    <col min="3599" max="3599" customWidth="1" width="11.42578125"/>
    <col min="3600" max="3600" customWidth="1" width="11.42578125"/>
    <col min="3601" max="3601" customWidth="1" width="11.42578125"/>
    <col min="3602" max="3602" customWidth="1" width="11.42578125"/>
    <col min="3603" max="3603" customWidth="1" width="11.42578125"/>
    <col min="3604" max="3604" customWidth="1" width="11.42578125"/>
    <col min="3605" max="3605" customWidth="1" width="11.42578125"/>
    <col min="3606" max="3606" customWidth="1" width="11.42578125"/>
    <col min="3607" max="3607" customWidth="1" width="11.42578125"/>
    <col min="3608" max="3608" customWidth="1" width="11.42578125"/>
    <col min="3609" max="3609" customWidth="1" width="11.42578125"/>
    <col min="3610" max="3610" customWidth="1" width="11.42578125"/>
    <col min="3611" max="3611" customWidth="1" width="11.42578125"/>
    <col min="3612" max="3612" customWidth="1" width="11.42578125"/>
    <col min="3613" max="3613" customWidth="1" width="11.42578125"/>
    <col min="3614" max="3614" customWidth="1" width="11.42578125"/>
    <col min="3615" max="3615" customWidth="1" width="11.42578125"/>
    <col min="3616" max="3616" customWidth="1" width="11.42578125"/>
    <col min="3617" max="3617" customWidth="1" width="11.42578125"/>
    <col min="3618" max="3618" customWidth="1" width="11.42578125"/>
    <col min="3619" max="3619" customWidth="1" width="11.42578125"/>
    <col min="3620" max="3620" customWidth="1" width="11.42578125"/>
    <col min="3621" max="3621" customWidth="1" width="11.42578125"/>
    <col min="3622" max="3622" customWidth="1" width="11.42578125"/>
    <col min="3623" max="3623" customWidth="1" width="11.42578125"/>
    <col min="3624" max="3624" customWidth="1" width="11.42578125"/>
    <col min="3625" max="3625" customWidth="1" width="11.42578125"/>
    <col min="3626" max="3626" customWidth="1" width="11.42578125"/>
    <col min="3627" max="3627" customWidth="1" width="11.42578125"/>
    <col min="3628" max="3628" customWidth="1" width="11.42578125"/>
    <col min="3629" max="3629" customWidth="1" width="11.42578125"/>
    <col min="3630" max="3630" customWidth="1" width="11.42578125"/>
    <col min="3631" max="3631" customWidth="1" width="11.42578125"/>
    <col min="3632" max="3632" customWidth="1" width="11.42578125"/>
    <col min="3633" max="3633" customWidth="1" width="11.42578125"/>
    <col min="3634" max="3634" customWidth="1" width="11.42578125"/>
    <col min="3635" max="3635" customWidth="1" width="11.42578125"/>
    <col min="3636" max="3636" customWidth="1" width="11.42578125"/>
    <col min="3637" max="3637" customWidth="1" width="11.42578125"/>
    <col min="3638" max="3638" customWidth="1" width="11.42578125"/>
    <col min="3639" max="3639" customWidth="1" width="11.42578125"/>
    <col min="3640" max="3640" customWidth="1" width="11.42578125"/>
    <col min="3641" max="3641" customWidth="1" width="11.42578125"/>
    <col min="3642" max="3642" customWidth="1" width="11.42578125"/>
    <col min="3643" max="3643" customWidth="1" width="11.42578125"/>
    <col min="3644" max="3644" customWidth="1" width="11.42578125"/>
    <col min="3645" max="3645" customWidth="1" width="11.42578125"/>
    <col min="3646" max="3646" customWidth="1" width="11.42578125"/>
    <col min="3647" max="3647" customWidth="1" width="11.42578125"/>
    <col min="3648" max="3648" customWidth="1" width="11.42578125"/>
    <col min="3649" max="3649" customWidth="1" width="11.42578125"/>
    <col min="3650" max="3650" customWidth="1" width="11.42578125"/>
    <col min="3651" max="3651" customWidth="1" width="11.42578125"/>
    <col min="3652" max="3652" customWidth="1" width="11.42578125"/>
    <col min="3653" max="3653" customWidth="1" width="11.42578125"/>
    <col min="3654" max="3654" customWidth="1" width="11.42578125"/>
    <col min="3655" max="3655" customWidth="1" width="11.42578125"/>
    <col min="3656" max="3656" customWidth="1" width="11.42578125"/>
    <col min="3657" max="3657" customWidth="1" width="11.42578125"/>
    <col min="3658" max="3658" customWidth="1" width="11.42578125"/>
    <col min="3659" max="3659" customWidth="1" width="11.42578125"/>
    <col min="3660" max="3660" customWidth="1" width="11.42578125"/>
    <col min="3661" max="3661" customWidth="1" width="11.42578125"/>
    <col min="3662" max="3662" customWidth="1" width="11.42578125"/>
    <col min="3663" max="3663" customWidth="1" width="11.42578125"/>
    <col min="3664" max="3664" customWidth="1" width="11.42578125"/>
    <col min="3665" max="3665" customWidth="1" width="11.42578125"/>
    <col min="3666" max="3666" customWidth="1" width="11.42578125"/>
    <col min="3667" max="3667" customWidth="1" width="11.42578125"/>
    <col min="3668" max="3668" customWidth="1" width="11.42578125"/>
    <col min="3669" max="3669" customWidth="1" width="11.42578125"/>
    <col min="3670" max="3670" customWidth="1" width="11.42578125"/>
    <col min="3671" max="3671" customWidth="1" width="11.42578125"/>
    <col min="3672" max="3672" customWidth="1" width="11.42578125"/>
    <col min="3673" max="3673" customWidth="1" width="11.42578125"/>
    <col min="3674" max="3674" customWidth="1" width="11.42578125"/>
    <col min="3675" max="3675" customWidth="1" width="11.42578125"/>
    <col min="3676" max="3676" customWidth="1" width="11.42578125"/>
    <col min="3677" max="3677" customWidth="1" width="11.42578125"/>
    <col min="3678" max="3678" customWidth="1" width="11.42578125"/>
    <col min="3679" max="3679" customWidth="1" width="11.42578125"/>
    <col min="3680" max="3680" customWidth="1" width="11.42578125"/>
    <col min="3681" max="3681" customWidth="1" width="11.42578125"/>
    <col min="3682" max="3682" customWidth="1" width="11.42578125"/>
    <col min="3683" max="3683" customWidth="1" width="11.42578125"/>
    <col min="3684" max="3684" customWidth="1" width="11.42578125"/>
    <col min="3685" max="3685" customWidth="1" width="11.42578125"/>
    <col min="3686" max="3686" customWidth="1" width="11.42578125"/>
    <col min="3687" max="3687" customWidth="1" width="11.42578125"/>
    <col min="3688" max="3688" customWidth="1" width="11.42578125"/>
    <col min="3689" max="3689" customWidth="1" width="11.42578125"/>
    <col min="3690" max="3690" customWidth="1" width="11.42578125"/>
    <col min="3691" max="3691" customWidth="1" width="11.42578125"/>
    <col min="3692" max="3692" customWidth="1" width="11.42578125"/>
    <col min="3693" max="3693" customWidth="1" width="11.42578125"/>
    <col min="3694" max="3694" customWidth="1" width="11.42578125"/>
    <col min="3695" max="3695" customWidth="1" width="11.42578125"/>
    <col min="3696" max="3696" customWidth="1" width="11.42578125"/>
    <col min="3697" max="3697" customWidth="1" width="11.42578125"/>
    <col min="3698" max="3698" customWidth="1" width="11.42578125"/>
    <col min="3699" max="3699" customWidth="1" width="11.42578125"/>
    <col min="3700" max="3700" customWidth="1" width="11.42578125"/>
    <col min="3701" max="3701" customWidth="1" width="11.42578125"/>
    <col min="3702" max="3702" customWidth="1" width="11.42578125"/>
    <col min="3703" max="3703" customWidth="1" width="11.42578125"/>
    <col min="3704" max="3704" customWidth="1" width="11.42578125"/>
    <col min="3705" max="3705" customWidth="1" width="11.42578125"/>
    <col min="3706" max="3706" customWidth="1" width="11.42578125"/>
    <col min="3707" max="3707" customWidth="1" width="11.42578125"/>
    <col min="3708" max="3708" customWidth="1" width="11.42578125"/>
    <col min="3709" max="3709" customWidth="1" width="11.42578125"/>
    <col min="3710" max="3710" customWidth="1" width="11.42578125"/>
    <col min="3711" max="3711" customWidth="1" width="11.42578125"/>
    <col min="3712" max="3712" customWidth="1" width="11.42578125"/>
    <col min="3713" max="3713" customWidth="1" width="11.42578125"/>
    <col min="3714" max="3714" customWidth="1" width="11.42578125"/>
    <col min="3715" max="3715" customWidth="1" width="11.42578125"/>
    <col min="3716" max="3716" customWidth="1" width="11.42578125"/>
    <col min="3717" max="3717" customWidth="1" width="11.42578125"/>
    <col min="3718" max="3718" customWidth="1" width="11.42578125"/>
    <col min="3719" max="3719" customWidth="1" width="11.42578125"/>
    <col min="3720" max="3720" customWidth="1" width="11.42578125"/>
    <col min="3721" max="3721" customWidth="1" width="11.42578125"/>
    <col min="3722" max="3722" customWidth="1" width="11.42578125"/>
    <col min="3723" max="3723" customWidth="1" width="11.42578125"/>
    <col min="3724" max="3724" customWidth="1" width="11.42578125"/>
    <col min="3725" max="3725" customWidth="1" width="11.42578125"/>
    <col min="3726" max="3726" customWidth="1" width="11.42578125"/>
    <col min="3727" max="3727" customWidth="1" width="11.42578125"/>
    <col min="3728" max="3728" customWidth="1" width="11.42578125"/>
    <col min="3729" max="3729" customWidth="1" width="11.42578125"/>
    <col min="3730" max="3730" customWidth="1" width="11.42578125"/>
    <col min="3731" max="3731" customWidth="1" width="11.42578125"/>
    <col min="3732" max="3732" customWidth="1" width="11.42578125"/>
    <col min="3733" max="3733" customWidth="1" width="11.42578125"/>
    <col min="3734" max="3734" customWidth="1" width="11.42578125"/>
    <col min="3735" max="3735" customWidth="1" width="11.42578125"/>
    <col min="3736" max="3736" customWidth="1" width="11.42578125"/>
    <col min="3737" max="3737" customWidth="1" width="11.42578125"/>
    <col min="3738" max="3738" customWidth="1" width="11.42578125"/>
    <col min="3739" max="3739" customWidth="1" width="11.42578125"/>
    <col min="3740" max="3740" customWidth="1" width="11.42578125"/>
    <col min="3741" max="3741" customWidth="1" width="11.42578125"/>
    <col min="3742" max="3742" customWidth="1" width="11.42578125"/>
    <col min="3743" max="3743" customWidth="1" width="11.42578125"/>
    <col min="3744" max="3744" customWidth="1" width="11.42578125"/>
    <col min="3745" max="3745" customWidth="1" width="11.42578125"/>
    <col min="3746" max="3746" customWidth="1" width="11.42578125"/>
    <col min="3747" max="3747" customWidth="1" width="11.42578125"/>
    <col min="3748" max="3748" customWidth="1" width="11.42578125"/>
    <col min="3749" max="3749" customWidth="1" width="11.42578125"/>
    <col min="3750" max="3750" customWidth="1" width="11.42578125"/>
    <col min="3751" max="3751" customWidth="1" width="11.42578125"/>
    <col min="3752" max="3752" customWidth="1" width="11.42578125"/>
    <col min="3753" max="3753" customWidth="1" width="11.42578125"/>
    <col min="3754" max="3754" customWidth="1" width="11.42578125"/>
    <col min="3755" max="3755" customWidth="1" width="11.42578125"/>
    <col min="3756" max="3756" customWidth="1" width="11.42578125"/>
    <col min="3757" max="3757" customWidth="1" width="11.42578125"/>
    <col min="3758" max="3758" customWidth="1" width="11.42578125"/>
    <col min="3759" max="3759" customWidth="1" width="11.42578125"/>
    <col min="3760" max="3760" customWidth="1" width="11.42578125"/>
    <col min="3761" max="3761" customWidth="1" width="11.42578125"/>
    <col min="3762" max="3762" customWidth="1" width="11.42578125"/>
    <col min="3763" max="3763" customWidth="1" width="11.42578125"/>
    <col min="3764" max="3764" customWidth="1" width="11.42578125"/>
    <col min="3765" max="3765" customWidth="1" width="11.42578125"/>
    <col min="3766" max="3766" customWidth="1" width="11.42578125"/>
    <col min="3767" max="3767" customWidth="1" width="11.42578125"/>
    <col min="3768" max="3768" customWidth="1" width="11.42578125"/>
    <col min="3769" max="3769" customWidth="1" width="11.42578125"/>
    <col min="3770" max="3770" customWidth="1" width="11.42578125"/>
    <col min="3771" max="3771" customWidth="1" width="11.42578125"/>
    <col min="3772" max="3772" customWidth="1" width="11.42578125"/>
    <col min="3773" max="3773" customWidth="1" width="11.42578125"/>
    <col min="3774" max="3774" customWidth="1" width="11.42578125"/>
    <col min="3775" max="3775" customWidth="1" width="11.42578125"/>
    <col min="3776" max="3776" customWidth="1" width="11.42578125"/>
    <col min="3777" max="3777" customWidth="1" width="11.42578125"/>
    <col min="3778" max="3778" customWidth="1" width="11.42578125"/>
    <col min="3779" max="3779" customWidth="1" width="11.42578125"/>
    <col min="3780" max="3780" customWidth="1" width="11.42578125"/>
    <col min="3781" max="3781" customWidth="1" width="11.42578125"/>
    <col min="3782" max="3782" customWidth="1" width="11.42578125"/>
    <col min="3783" max="3783" customWidth="1" width="11.42578125"/>
    <col min="3784" max="3784" customWidth="1" width="11.42578125"/>
    <col min="3785" max="3785" customWidth="1" width="11.42578125"/>
    <col min="3786" max="3786" customWidth="1" width="11.42578125"/>
    <col min="3787" max="3787" customWidth="1" width="11.42578125"/>
    <col min="3788" max="3788" customWidth="1" width="11.42578125"/>
    <col min="3789" max="3789" customWidth="1" width="11.42578125"/>
    <col min="3790" max="3790" customWidth="1" width="11.42578125"/>
    <col min="3791" max="3791" customWidth="1" width="11.42578125"/>
    <col min="3792" max="3792" customWidth="1" width="11.42578125"/>
    <col min="3793" max="3793" customWidth="1" width="11.42578125"/>
    <col min="3794" max="3794" customWidth="1" width="11.42578125"/>
    <col min="3795" max="3795" customWidth="1" width="11.42578125"/>
    <col min="3796" max="3796" customWidth="1" width="11.42578125"/>
    <col min="3797" max="3797" customWidth="1" width="11.42578125"/>
    <col min="3798" max="3798" customWidth="1" width="11.42578125"/>
    <col min="3799" max="3799" customWidth="1" width="11.42578125"/>
    <col min="3800" max="3800" customWidth="1" width="11.42578125"/>
    <col min="3801" max="3801" customWidth="1" width="11.42578125"/>
    <col min="3802" max="3802" customWidth="1" width="11.42578125"/>
    <col min="3803" max="3803" customWidth="1" width="11.42578125"/>
    <col min="3804" max="3804" customWidth="1" width="11.42578125"/>
    <col min="3805" max="3805" customWidth="1" width="11.42578125"/>
    <col min="3806" max="3806" customWidth="1" width="11.42578125"/>
    <col min="3807" max="3807" customWidth="1" width="11.42578125"/>
    <col min="3808" max="3808" customWidth="1" width="11.42578125"/>
    <col min="3809" max="3809" customWidth="1" width="11.42578125"/>
    <col min="3810" max="3810" customWidth="1" width="11.42578125"/>
    <col min="3811" max="3811" customWidth="1" width="11.42578125"/>
    <col min="3812" max="3812" customWidth="1" width="11.42578125"/>
    <col min="3813" max="3813" customWidth="1" width="11.42578125"/>
    <col min="3814" max="3814" customWidth="1" width="11.42578125"/>
    <col min="3815" max="3815" customWidth="1" width="11.42578125"/>
    <col min="3816" max="3816" customWidth="1" width="11.42578125"/>
    <col min="3817" max="3817" customWidth="1" width="11.42578125"/>
    <col min="3818" max="3818" customWidth="1" width="11.42578125"/>
    <col min="3819" max="3819" customWidth="1" width="11.42578125"/>
    <col min="3820" max="3820" customWidth="1" width="11.42578125"/>
    <col min="3821" max="3821" customWidth="1" width="11.42578125"/>
    <col min="3822" max="3822" customWidth="1" width="11.42578125"/>
    <col min="3823" max="3823" customWidth="1" width="11.42578125"/>
    <col min="3824" max="3824" customWidth="1" width="11.42578125"/>
    <col min="3825" max="3825" customWidth="1" width="11.42578125"/>
    <col min="3826" max="3826" customWidth="1" width="11.42578125"/>
    <col min="3827" max="3827" customWidth="1" width="11.42578125"/>
    <col min="3828" max="3828" customWidth="1" width="11.42578125"/>
    <col min="3829" max="3829" customWidth="1" width="11.42578125"/>
    <col min="3830" max="3830" customWidth="1" width="11.42578125"/>
    <col min="3831" max="3831" customWidth="1" width="11.42578125"/>
    <col min="3832" max="3832" customWidth="1" width="11.42578125"/>
    <col min="3833" max="3833" customWidth="1" width="11.42578125"/>
    <col min="3834" max="3834" customWidth="1" width="11.42578125"/>
    <col min="3835" max="3835" customWidth="1" width="11.42578125"/>
    <col min="3836" max="3836" customWidth="1" width="11.42578125"/>
    <col min="3837" max="3837" customWidth="1" width="11.42578125"/>
    <col min="3838" max="3838" customWidth="1" width="11.42578125"/>
    <col min="3839" max="3839" customWidth="1" width="11.42578125"/>
    <col min="3840" max="3840" customWidth="1" width="11.42578125"/>
    <col min="3841" max="3841" customWidth="1" width="11.42578125"/>
    <col min="3842" max="3842" customWidth="1" width="11.42578125"/>
    <col min="3843" max="3843" customWidth="1" width="11.42578125"/>
    <col min="3844" max="3844" customWidth="1" width="11.42578125"/>
    <col min="3845" max="3845" customWidth="1" width="11.42578125"/>
    <col min="3846" max="3846" customWidth="1" width="11.42578125"/>
    <col min="3847" max="3847" customWidth="1" width="11.42578125"/>
    <col min="3848" max="3848" customWidth="1" width="11.42578125"/>
    <col min="3849" max="3849" customWidth="1" width="11.42578125"/>
    <col min="3850" max="3850" customWidth="1" width="11.42578125"/>
    <col min="3851" max="3851" customWidth="1" width="11.42578125"/>
    <col min="3852" max="3852" customWidth="1" width="11.42578125"/>
    <col min="3853" max="3853" customWidth="1" width="11.42578125"/>
    <col min="3854" max="3854" customWidth="1" width="11.42578125"/>
    <col min="3855" max="3855" customWidth="1" width="11.42578125"/>
    <col min="3856" max="3856" customWidth="1" width="11.42578125"/>
    <col min="3857" max="3857" customWidth="1" width="11.42578125"/>
    <col min="3858" max="3858" customWidth="1" width="11.42578125"/>
    <col min="3859" max="3859" customWidth="1" width="11.42578125"/>
    <col min="3860" max="3860" customWidth="1" width="11.42578125"/>
    <col min="3861" max="3861" customWidth="1" width="11.42578125"/>
    <col min="3862" max="3862" customWidth="1" width="11.42578125"/>
    <col min="3863" max="3863" customWidth="1" width="11.42578125"/>
    <col min="3864" max="3864" customWidth="1" width="11.42578125"/>
    <col min="3865" max="3865" customWidth="1" width="11.42578125"/>
    <col min="3866" max="3866" customWidth="1" width="11.42578125"/>
    <col min="3867" max="3867" customWidth="1" width="11.42578125"/>
    <col min="3868" max="3868" customWidth="1" width="11.42578125"/>
    <col min="3869" max="3869" customWidth="1" width="11.42578125"/>
    <col min="3870" max="3870" customWidth="1" width="11.42578125"/>
    <col min="3871" max="3871" customWidth="1" width="11.42578125"/>
    <col min="3872" max="3872" customWidth="1" width="11.42578125"/>
    <col min="3873" max="3873" customWidth="1" width="11.42578125"/>
    <col min="3874" max="3874" customWidth="1" width="11.42578125"/>
    <col min="3875" max="3875" customWidth="1" width="11.42578125"/>
    <col min="3876" max="3876" customWidth="1" width="11.42578125"/>
    <col min="3877" max="3877" customWidth="1" width="11.42578125"/>
    <col min="3878" max="3878" customWidth="1" width="11.42578125"/>
    <col min="3879" max="3879" customWidth="1" width="11.42578125"/>
    <col min="3880" max="3880" customWidth="1" width="11.42578125"/>
    <col min="3881" max="3881" customWidth="1" width="11.42578125"/>
    <col min="3882" max="3882" customWidth="1" width="11.42578125"/>
    <col min="3883" max="3883" customWidth="1" width="11.42578125"/>
    <col min="3884" max="3884" customWidth="1" width="11.42578125"/>
    <col min="3885" max="3885" customWidth="1" width="11.42578125"/>
    <col min="3886" max="3886" customWidth="1" width="11.42578125"/>
    <col min="3887" max="3887" customWidth="1" width="11.42578125"/>
    <col min="3888" max="3888" customWidth="1" width="11.42578125"/>
    <col min="3889" max="3889" customWidth="1" width="11.42578125"/>
    <col min="3890" max="3890" customWidth="1" width="11.42578125"/>
    <col min="3891" max="3891" customWidth="1" width="11.42578125"/>
    <col min="3892" max="3892" customWidth="1" width="11.42578125"/>
    <col min="3893" max="3893" customWidth="1" width="11.42578125"/>
    <col min="3894" max="3894" customWidth="1" width="11.42578125"/>
    <col min="3895" max="3895" customWidth="1" width="11.42578125"/>
    <col min="3896" max="3896" customWidth="1" width="11.42578125"/>
    <col min="3897" max="3897" customWidth="1" width="11.42578125"/>
    <col min="3898" max="3898" customWidth="1" width="11.42578125"/>
    <col min="3899" max="3899" customWidth="1" width="11.42578125"/>
    <col min="3900" max="3900" customWidth="1" width="11.42578125"/>
    <col min="3901" max="3901" customWidth="1" width="11.42578125"/>
    <col min="3902" max="3902" customWidth="1" width="11.42578125"/>
    <col min="3903" max="3903" customWidth="1" width="11.42578125"/>
    <col min="3904" max="3904" customWidth="1" width="11.42578125"/>
    <col min="3905" max="3905" customWidth="1" width="11.42578125"/>
    <col min="3906" max="3906" customWidth="1" width="11.42578125"/>
    <col min="3907" max="3907" customWidth="1" width="11.42578125"/>
    <col min="3908" max="3908" customWidth="1" width="11.42578125"/>
    <col min="3909" max="3909" customWidth="1" width="11.42578125"/>
    <col min="3910" max="3910" customWidth="1" width="11.42578125"/>
    <col min="3911" max="3911" customWidth="1" width="11.42578125"/>
    <col min="3912" max="3912" customWidth="1" width="11.42578125"/>
    <col min="3913" max="3913" customWidth="1" width="11.42578125"/>
    <col min="3914" max="3914" customWidth="1" width="11.42578125"/>
    <col min="3915" max="3915" customWidth="1" width="11.42578125"/>
    <col min="3916" max="3916" customWidth="1" width="11.42578125"/>
    <col min="3917" max="3917" customWidth="1" width="11.42578125"/>
    <col min="3918" max="3918" customWidth="1" width="11.42578125"/>
    <col min="3919" max="3919" customWidth="1" width="11.42578125"/>
    <col min="3920" max="3920" customWidth="1" width="11.42578125"/>
    <col min="3921" max="3921" customWidth="1" width="11.42578125"/>
    <col min="3922" max="3922" customWidth="1" width="11.42578125"/>
    <col min="3923" max="3923" customWidth="1" width="11.42578125"/>
    <col min="3924" max="3924" customWidth="1" width="11.42578125"/>
    <col min="3925" max="3925" customWidth="1" width="11.42578125"/>
    <col min="3926" max="3926" customWidth="1" width="11.42578125"/>
    <col min="3927" max="3927" customWidth="1" width="11.42578125"/>
    <col min="3928" max="3928" customWidth="1" width="11.42578125"/>
    <col min="3929" max="3929" customWidth="1" width="11.42578125"/>
    <col min="3930" max="3930" customWidth="1" width="11.42578125"/>
    <col min="3931" max="3931" customWidth="1" width="11.42578125"/>
    <col min="3932" max="3932" customWidth="1" width="11.42578125"/>
    <col min="3933" max="3933" customWidth="1" width="11.42578125"/>
    <col min="3934" max="3934" customWidth="1" width="11.42578125"/>
    <col min="3935" max="3935" customWidth="1" width="11.42578125"/>
    <col min="3936" max="3936" customWidth="1" width="11.42578125"/>
    <col min="3937" max="3937" customWidth="1" width="11.42578125"/>
    <col min="3938" max="3938" customWidth="1" width="11.42578125"/>
    <col min="3939" max="3939" customWidth="1" width="11.42578125"/>
    <col min="3940" max="3940" customWidth="1" width="11.42578125"/>
    <col min="3941" max="3941" customWidth="1" width="11.42578125"/>
    <col min="3942" max="3942" customWidth="1" width="11.42578125"/>
    <col min="3943" max="3943" customWidth="1" width="11.42578125"/>
    <col min="3944" max="3944" customWidth="1" width="11.42578125"/>
    <col min="3945" max="3945" customWidth="1" width="11.42578125"/>
    <col min="3946" max="3946" customWidth="1" width="11.42578125"/>
    <col min="3947" max="3947" customWidth="1" width="11.42578125"/>
    <col min="3948" max="3948" customWidth="1" width="11.42578125"/>
    <col min="3949" max="3949" customWidth="1" width="11.42578125"/>
    <col min="3950" max="3950" customWidth="1" width="11.42578125"/>
    <col min="3951" max="3951" customWidth="1" width="11.42578125"/>
    <col min="3952" max="3952" customWidth="1" width="11.42578125"/>
    <col min="3953" max="3953" customWidth="1" width="11.42578125"/>
    <col min="3954" max="3954" customWidth="1" width="11.42578125"/>
    <col min="3955" max="3955" customWidth="1" width="11.42578125"/>
    <col min="3956" max="3956" customWidth="1" width="11.42578125"/>
    <col min="3957" max="3957" customWidth="1" width="11.42578125"/>
    <col min="3958" max="3958" customWidth="1" width="11.42578125"/>
    <col min="3959" max="3959" customWidth="1" width="11.42578125"/>
    <col min="3960" max="3960" customWidth="1" width="11.42578125"/>
    <col min="3961" max="3961" customWidth="1" width="11.42578125"/>
    <col min="3962" max="3962" customWidth="1" width="11.42578125"/>
    <col min="3963" max="3963" customWidth="1" width="11.42578125"/>
    <col min="3964" max="3964" customWidth="1" width="11.42578125"/>
    <col min="3965" max="3965" customWidth="1" width="11.42578125"/>
    <col min="3966" max="3966" customWidth="1" width="11.42578125"/>
    <col min="3967" max="3967" customWidth="1" width="11.42578125"/>
    <col min="3968" max="3968" customWidth="1" width="11.42578125"/>
    <col min="3969" max="3969" customWidth="1" width="11.42578125"/>
    <col min="3970" max="3970" customWidth="1" width="11.42578125"/>
    <col min="3971" max="3971" customWidth="1" width="11.42578125"/>
    <col min="3972" max="3972" customWidth="1" width="11.42578125"/>
    <col min="3973" max="3973" customWidth="1" width="11.42578125"/>
    <col min="3974" max="3974" customWidth="1" width="11.42578125"/>
    <col min="3975" max="3975" customWidth="1" width="11.42578125"/>
    <col min="3976" max="3976" customWidth="1" width="11.42578125"/>
    <col min="3977" max="3977" customWidth="1" width="11.42578125"/>
    <col min="3978" max="3978" customWidth="1" width="11.42578125"/>
    <col min="3979" max="3979" customWidth="1" width="11.42578125"/>
    <col min="3980" max="3980" customWidth="1" width="11.42578125"/>
    <col min="3981" max="3981" customWidth="1" width="11.42578125"/>
    <col min="3982" max="3982" customWidth="1" width="11.42578125"/>
    <col min="3983" max="3983" customWidth="1" width="11.42578125"/>
    <col min="3984" max="3984" customWidth="1" width="11.42578125"/>
    <col min="3985" max="3985" customWidth="1" width="11.42578125"/>
    <col min="3986" max="3986" customWidth="1" width="11.42578125"/>
    <col min="3987" max="3987" customWidth="1" width="11.42578125"/>
    <col min="3988" max="3988" customWidth="1" width="11.42578125"/>
    <col min="3989" max="3989" customWidth="1" width="11.42578125"/>
    <col min="3990" max="3990" customWidth="1" width="11.42578125"/>
    <col min="3991" max="3991" customWidth="1" width="11.42578125"/>
    <col min="3992" max="3992" customWidth="1" width="11.42578125"/>
    <col min="3993" max="3993" customWidth="1" width="11.42578125"/>
    <col min="3994" max="3994" customWidth="1" width="11.42578125"/>
    <col min="3995" max="3995" customWidth="1" width="11.42578125"/>
    <col min="3996" max="3996" customWidth="1" width="11.42578125"/>
    <col min="3997" max="3997" customWidth="1" width="11.42578125"/>
    <col min="3998" max="3998" customWidth="1" width="11.42578125"/>
    <col min="3999" max="3999" customWidth="1" width="11.42578125"/>
    <col min="4000" max="4000" customWidth="1" width="11.42578125"/>
    <col min="4001" max="4001" customWidth="1" width="11.42578125"/>
    <col min="4002" max="4002" customWidth="1" width="11.42578125"/>
    <col min="4003" max="4003" customWidth="1" width="11.42578125"/>
    <col min="4004" max="4004" customWidth="1" width="11.42578125"/>
    <col min="4005" max="4005" customWidth="1" width="11.42578125"/>
    <col min="4006" max="4006" customWidth="1" width="11.42578125"/>
    <col min="4007" max="4007" customWidth="1" width="11.42578125"/>
    <col min="4008" max="4008" customWidth="1" width="11.42578125"/>
    <col min="4009" max="4009" customWidth="1" width="11.42578125"/>
    <col min="4010" max="4010" customWidth="1" width="11.42578125"/>
    <col min="4011" max="4011" customWidth="1" width="11.42578125"/>
    <col min="4012" max="4012" customWidth="1" width="11.42578125"/>
    <col min="4013" max="4013" customWidth="1" width="11.42578125"/>
    <col min="4014" max="4014" customWidth="1" width="11.42578125"/>
    <col min="4015" max="4015" customWidth="1" width="11.42578125"/>
    <col min="4016" max="4016" customWidth="1" width="11.42578125"/>
    <col min="4017" max="4017" customWidth="1" width="11.42578125"/>
    <col min="4018" max="4018" customWidth="1" width="11.42578125"/>
    <col min="4019" max="4019" customWidth="1" width="11.42578125"/>
    <col min="4020" max="4020" customWidth="1" width="11.42578125"/>
    <col min="4021" max="4021" customWidth="1" width="11.42578125"/>
    <col min="4022" max="4022" customWidth="1" width="11.42578125"/>
    <col min="4023" max="4023" customWidth="1" width="11.42578125"/>
    <col min="4024" max="4024" customWidth="1" width="11.42578125"/>
    <col min="4025" max="4025" customWidth="1" width="11.42578125"/>
    <col min="4026" max="4026" customWidth="1" width="11.42578125"/>
    <col min="4027" max="4027" customWidth="1" width="11.42578125"/>
    <col min="4028" max="4028" customWidth="1" width="11.42578125"/>
    <col min="4029" max="4029" customWidth="1" width="11.42578125"/>
    <col min="4030" max="4030" customWidth="1" width="11.42578125"/>
    <col min="4031" max="4031" customWidth="1" width="11.42578125"/>
    <col min="4032" max="4032" customWidth="1" width="11.42578125"/>
    <col min="4033" max="4033" customWidth="1" width="11.42578125"/>
    <col min="4034" max="4034" customWidth="1" width="11.42578125"/>
    <col min="4035" max="4035" customWidth="1" width="11.42578125"/>
    <col min="4036" max="4036" customWidth="1" width="11.42578125"/>
    <col min="4037" max="4037" customWidth="1" width="11.42578125"/>
    <col min="4038" max="4038" customWidth="1" width="11.42578125"/>
    <col min="4039" max="4039" customWidth="1" width="11.42578125"/>
    <col min="4040" max="4040" customWidth="1" width="11.42578125"/>
    <col min="4041" max="4041" customWidth="1" width="11.42578125"/>
    <col min="4042" max="4042" customWidth="1" width="11.42578125"/>
    <col min="4043" max="4043" customWidth="1" width="11.42578125"/>
    <col min="4044" max="4044" customWidth="1" width="11.42578125"/>
    <col min="4045" max="4045" customWidth="1" width="11.42578125"/>
    <col min="4046" max="4046" customWidth="1" width="11.42578125"/>
    <col min="4047" max="4047" customWidth="1" width="11.42578125"/>
    <col min="4048" max="4048" customWidth="1" width="11.42578125"/>
    <col min="4049" max="4049" customWidth="1" width="11.42578125"/>
    <col min="4050" max="4050" customWidth="1" width="11.42578125"/>
    <col min="4051" max="4051" customWidth="1" width="11.42578125"/>
    <col min="4052" max="4052" customWidth="1" width="11.42578125"/>
    <col min="4053" max="4053" customWidth="1" width="11.42578125"/>
    <col min="4054" max="4054" customWidth="1" width="11.42578125"/>
    <col min="4055" max="4055" customWidth="1" width="11.42578125"/>
    <col min="4056" max="4056" customWidth="1" width="11.42578125"/>
    <col min="4057" max="4057" customWidth="1" width="11.42578125"/>
    <col min="4058" max="4058" customWidth="1" width="11.42578125"/>
    <col min="4059" max="4059" customWidth="1" width="11.42578125"/>
    <col min="4060" max="4060" customWidth="1" width="11.42578125"/>
    <col min="4061" max="4061" customWidth="1" width="11.42578125"/>
    <col min="4062" max="4062" customWidth="1" width="11.42578125"/>
    <col min="4063" max="4063" customWidth="1" width="11.42578125"/>
    <col min="4064" max="4064" customWidth="1" width="11.42578125"/>
    <col min="4065" max="4065" customWidth="1" width="11.42578125"/>
    <col min="4066" max="4066" customWidth="1" width="11.42578125"/>
    <col min="4067" max="4067" customWidth="1" width="11.42578125"/>
    <col min="4068" max="4068" customWidth="1" width="11.42578125"/>
    <col min="4069" max="4069" customWidth="1" width="11.42578125"/>
    <col min="4070" max="4070" customWidth="1" width="11.42578125"/>
    <col min="4071" max="4071" customWidth="1" width="11.42578125"/>
    <col min="4072" max="4072" customWidth="1" width="11.42578125"/>
    <col min="4073" max="4073" customWidth="1" width="11.42578125"/>
    <col min="4074" max="4074" customWidth="1" width="11.42578125"/>
    <col min="4075" max="4075" customWidth="1" width="11.42578125"/>
    <col min="4076" max="4076" customWidth="1" width="11.42578125"/>
    <col min="4077" max="4077" customWidth="1" width="11.42578125"/>
    <col min="4078" max="4078" customWidth="1" width="11.42578125"/>
    <col min="4079" max="4079" customWidth="1" width="11.42578125"/>
    <col min="4080" max="4080" customWidth="1" width="11.42578125"/>
    <col min="4081" max="4081" customWidth="1" width="11.42578125"/>
    <col min="4082" max="4082" customWidth="1" width="11.42578125"/>
    <col min="4083" max="4083" customWidth="1" width="11.42578125"/>
    <col min="4084" max="4084" customWidth="1" width="11.42578125"/>
    <col min="4085" max="4085" customWidth="1" width="11.42578125"/>
    <col min="4086" max="4086" customWidth="1" width="11.42578125"/>
    <col min="4087" max="4087" customWidth="1" width="11.42578125"/>
    <col min="4088" max="4088" customWidth="1" width="11.42578125"/>
    <col min="4089" max="4089" customWidth="1" width="11.42578125"/>
    <col min="4090" max="4090" customWidth="1" width="11.42578125"/>
    <col min="4091" max="4091" customWidth="1" width="11.42578125"/>
    <col min="4092" max="4092" customWidth="1" width="11.42578125"/>
    <col min="4093" max="4093" customWidth="1" width="11.42578125"/>
    <col min="4094" max="4094" customWidth="1" width="11.42578125"/>
    <col min="4095" max="4095" customWidth="1" width="11.42578125"/>
    <col min="4096" max="4096" customWidth="1" width="11.42578125"/>
    <col min="4097" max="4097" customWidth="1" width="11.42578125"/>
    <col min="4098" max="4098" customWidth="1" width="11.42578125"/>
    <col min="4099" max="4099" customWidth="1" width="11.42578125"/>
    <col min="4100" max="4100" customWidth="1" width="11.42578125"/>
    <col min="4101" max="4101" customWidth="1" width="11.42578125"/>
    <col min="4102" max="4102" customWidth="1" width="11.42578125"/>
    <col min="4103" max="4103" customWidth="1" width="11.42578125"/>
    <col min="4104" max="4104" customWidth="1" width="11.42578125"/>
    <col min="4105" max="4105" customWidth="1" width="11.42578125"/>
    <col min="4106" max="4106" customWidth="1" width="11.42578125"/>
    <col min="4107" max="4107" customWidth="1" width="11.42578125"/>
    <col min="4108" max="4108" customWidth="1" width="11.42578125"/>
    <col min="4109" max="4109" customWidth="1" width="11.42578125"/>
    <col min="4110" max="4110" customWidth="1" width="11.42578125"/>
    <col min="4111" max="4111" customWidth="1" width="11.42578125"/>
    <col min="4112" max="4112" customWidth="1" width="11.42578125"/>
    <col min="4113" max="4113" customWidth="1" width="11.42578125"/>
    <col min="4114" max="4114" customWidth="1" width="11.42578125"/>
    <col min="4115" max="4115" customWidth="1" width="11.42578125"/>
    <col min="4116" max="4116" customWidth="1" width="11.42578125"/>
    <col min="4117" max="4117" customWidth="1" width="11.42578125"/>
    <col min="4118" max="4118" customWidth="1" width="11.42578125"/>
    <col min="4119" max="4119" customWidth="1" width="11.42578125"/>
    <col min="4120" max="4120" customWidth="1" width="11.42578125"/>
    <col min="4121" max="4121" customWidth="1" width="11.42578125"/>
    <col min="4122" max="4122" customWidth="1" width="11.42578125"/>
    <col min="4123" max="4123" customWidth="1" width="11.42578125"/>
    <col min="4124" max="4124" customWidth="1" width="11.42578125"/>
    <col min="4125" max="4125" customWidth="1" width="11.42578125"/>
    <col min="4126" max="4126" customWidth="1" width="11.42578125"/>
    <col min="4127" max="4127" customWidth="1" width="11.42578125"/>
    <col min="4128" max="4128" customWidth="1" width="11.42578125"/>
    <col min="4129" max="4129" customWidth="1" width="11.42578125"/>
    <col min="4130" max="4130" customWidth="1" width="11.42578125"/>
    <col min="4131" max="4131" customWidth="1" width="11.42578125"/>
    <col min="4132" max="4132" customWidth="1" width="11.42578125"/>
    <col min="4133" max="4133" customWidth="1" width="11.42578125"/>
    <col min="4134" max="4134" customWidth="1" width="11.42578125"/>
    <col min="4135" max="4135" customWidth="1" width="11.42578125"/>
    <col min="4136" max="4136" customWidth="1" width="11.42578125"/>
    <col min="4137" max="4137" customWidth="1" width="11.42578125"/>
    <col min="4138" max="4138" customWidth="1" width="11.42578125"/>
    <col min="4139" max="4139" customWidth="1" width="11.42578125"/>
    <col min="4140" max="4140" customWidth="1" width="11.42578125"/>
    <col min="4141" max="4141" customWidth="1" width="11.42578125"/>
    <col min="4142" max="4142" customWidth="1" width="11.42578125"/>
    <col min="4143" max="4143" customWidth="1" width="11.42578125"/>
    <col min="4144" max="4144" customWidth="1" width="11.42578125"/>
    <col min="4145" max="4145" customWidth="1" width="11.42578125"/>
    <col min="4146" max="4146" customWidth="1" width="11.42578125"/>
    <col min="4147" max="4147" customWidth="1" width="11.42578125"/>
    <col min="4148" max="4148" customWidth="1" width="11.42578125"/>
    <col min="4149" max="4149" customWidth="1" width="11.42578125"/>
    <col min="4150" max="4150" customWidth="1" width="11.42578125"/>
    <col min="4151" max="4151" customWidth="1" width="11.42578125"/>
    <col min="4152" max="4152" customWidth="1" width="11.42578125"/>
    <col min="4153" max="4153" customWidth="1" width="11.42578125"/>
    <col min="4154" max="4154" customWidth="1" width="11.42578125"/>
    <col min="4155" max="4155" customWidth="1" width="11.42578125"/>
    <col min="4156" max="4156" customWidth="1" width="11.42578125"/>
    <col min="4157" max="4157" customWidth="1" width="11.42578125"/>
    <col min="4158" max="4158" customWidth="1" width="11.42578125"/>
    <col min="4159" max="4159" customWidth="1" width="11.42578125"/>
    <col min="4160" max="4160" customWidth="1" width="11.42578125"/>
    <col min="4161" max="4161" customWidth="1" width="11.42578125"/>
    <col min="4162" max="4162" customWidth="1" width="11.42578125"/>
    <col min="4163" max="4163" customWidth="1" width="11.42578125"/>
    <col min="4164" max="4164" customWidth="1" width="11.42578125"/>
    <col min="4165" max="4165" customWidth="1" width="11.42578125"/>
    <col min="4166" max="4166" customWidth="1" width="11.42578125"/>
    <col min="4167" max="4167" customWidth="1" width="11.42578125"/>
    <col min="4168" max="4168" customWidth="1" width="11.42578125"/>
    <col min="4169" max="4169" customWidth="1" width="11.42578125"/>
    <col min="4170" max="4170" customWidth="1" width="11.42578125"/>
    <col min="4171" max="4171" customWidth="1" width="11.42578125"/>
    <col min="4172" max="4172" customWidth="1" width="11.42578125"/>
    <col min="4173" max="4173" customWidth="1" width="11.42578125"/>
    <col min="4174" max="4174" customWidth="1" width="11.42578125"/>
    <col min="4175" max="4175" customWidth="1" width="11.42578125"/>
    <col min="4176" max="4176" customWidth="1" width="11.42578125"/>
    <col min="4177" max="4177" customWidth="1" width="11.42578125"/>
    <col min="4178" max="4178" customWidth="1" width="11.42578125"/>
    <col min="4179" max="4179" customWidth="1" width="11.42578125"/>
    <col min="4180" max="4180" customWidth="1" width="11.42578125"/>
    <col min="4181" max="4181" customWidth="1" width="11.42578125"/>
    <col min="4182" max="4182" customWidth="1" width="11.42578125"/>
    <col min="4183" max="4183" customWidth="1" width="11.42578125"/>
    <col min="4184" max="4184" customWidth="1" width="11.42578125"/>
    <col min="4185" max="4185" customWidth="1" width="11.42578125"/>
    <col min="4186" max="4186" customWidth="1" width="11.42578125"/>
    <col min="4187" max="4187" customWidth="1" width="11.42578125"/>
    <col min="4188" max="4188" customWidth="1" width="11.42578125"/>
    <col min="4189" max="4189" customWidth="1" width="11.42578125"/>
    <col min="4190" max="4190" customWidth="1" width="11.42578125"/>
    <col min="4191" max="4191" customWidth="1" width="11.42578125"/>
    <col min="4192" max="4192" customWidth="1" width="11.42578125"/>
    <col min="4193" max="4193" customWidth="1" width="11.42578125"/>
    <col min="4194" max="4194" customWidth="1" width="11.42578125"/>
    <col min="4195" max="4195" customWidth="1" width="11.42578125"/>
    <col min="4196" max="4196" customWidth="1" width="11.42578125"/>
    <col min="4197" max="4197" customWidth="1" width="11.42578125"/>
    <col min="4198" max="4198" customWidth="1" width="11.42578125"/>
    <col min="4199" max="4199" customWidth="1" width="11.42578125"/>
    <col min="4200" max="4200" customWidth="1" width="11.42578125"/>
    <col min="4201" max="4201" customWidth="1" width="11.42578125"/>
    <col min="4202" max="4202" customWidth="1" width="11.42578125"/>
    <col min="4203" max="4203" customWidth="1" width="11.42578125"/>
    <col min="4204" max="4204" customWidth="1" width="11.42578125"/>
    <col min="4205" max="4205" customWidth="1" width="11.42578125"/>
    <col min="4206" max="4206" customWidth="1" width="11.42578125"/>
    <col min="4207" max="4207" customWidth="1" width="11.42578125"/>
    <col min="4208" max="4208" customWidth="1" width="11.42578125"/>
    <col min="4209" max="4209" customWidth="1" width="11.42578125"/>
    <col min="4210" max="4210" customWidth="1" width="11.42578125"/>
    <col min="4211" max="4211" customWidth="1" width="11.42578125"/>
    <col min="4212" max="4212" customWidth="1" width="11.42578125"/>
    <col min="4213" max="4213" customWidth="1" width="11.42578125"/>
    <col min="4214" max="4214" customWidth="1" width="11.42578125"/>
    <col min="4215" max="4215" customWidth="1" width="11.42578125"/>
    <col min="4216" max="4216" customWidth="1" width="11.42578125"/>
    <col min="4217" max="4217" customWidth="1" width="11.42578125"/>
    <col min="4218" max="4218" customWidth="1" width="11.42578125"/>
    <col min="4219" max="4219" customWidth="1" width="11.42578125"/>
    <col min="4220" max="4220" customWidth="1" width="11.42578125"/>
    <col min="4221" max="4221" customWidth="1" width="11.42578125"/>
    <col min="4222" max="4222" customWidth="1" width="11.42578125"/>
    <col min="4223" max="4223" customWidth="1" width="11.42578125"/>
    <col min="4224" max="4224" customWidth="1" width="11.42578125"/>
    <col min="4225" max="4225" customWidth="1" width="11.42578125"/>
    <col min="4226" max="4226" customWidth="1" width="11.42578125"/>
    <col min="4227" max="4227" customWidth="1" width="11.42578125"/>
    <col min="4228" max="4228" customWidth="1" width="11.42578125"/>
    <col min="4229" max="4229" customWidth="1" width="11.42578125"/>
    <col min="4230" max="4230" customWidth="1" width="11.42578125"/>
    <col min="4231" max="4231" customWidth="1" width="11.42578125"/>
    <col min="4232" max="4232" customWidth="1" width="11.42578125"/>
    <col min="4233" max="4233" customWidth="1" width="11.42578125"/>
    <col min="4234" max="4234" customWidth="1" width="11.42578125"/>
    <col min="4235" max="4235" customWidth="1" width="11.42578125"/>
    <col min="4236" max="4236" customWidth="1" width="11.42578125"/>
    <col min="4237" max="4237" customWidth="1" width="11.42578125"/>
    <col min="4238" max="4238" customWidth="1" width="11.42578125"/>
    <col min="4239" max="4239" customWidth="1" width="11.42578125"/>
    <col min="4240" max="4240" customWidth="1" width="11.42578125"/>
    <col min="4241" max="4241" customWidth="1" width="11.42578125"/>
    <col min="4242" max="4242" customWidth="1" width="11.42578125"/>
    <col min="4243" max="4243" customWidth="1" width="11.42578125"/>
    <col min="4244" max="4244" customWidth="1" width="11.42578125"/>
    <col min="4245" max="4245" customWidth="1" width="11.42578125"/>
    <col min="4246" max="4246" customWidth="1" width="11.42578125"/>
    <col min="4247" max="4247" customWidth="1" width="11.42578125"/>
    <col min="4248" max="4248" customWidth="1" width="11.42578125"/>
    <col min="4249" max="4249" customWidth="1" width="11.42578125"/>
    <col min="4250" max="4250" customWidth="1" width="11.42578125"/>
    <col min="4251" max="4251" customWidth="1" width="11.42578125"/>
    <col min="4252" max="4252" customWidth="1" width="11.42578125"/>
    <col min="4253" max="4253" customWidth="1" width="11.42578125"/>
    <col min="4254" max="4254" customWidth="1" width="11.42578125"/>
    <col min="4255" max="4255" customWidth="1" width="11.42578125"/>
    <col min="4256" max="4256" customWidth="1" width="11.42578125"/>
    <col min="4257" max="4257" customWidth="1" width="11.42578125"/>
    <col min="4258" max="4258" customWidth="1" width="11.42578125"/>
    <col min="4259" max="4259" customWidth="1" width="11.42578125"/>
    <col min="4260" max="4260" customWidth="1" width="11.42578125"/>
    <col min="4261" max="4261" customWidth="1" width="11.42578125"/>
    <col min="4262" max="4262" customWidth="1" width="11.42578125"/>
    <col min="4263" max="4263" customWidth="1" width="11.42578125"/>
    <col min="4264" max="4264" customWidth="1" width="11.42578125"/>
    <col min="4265" max="4265" customWidth="1" width="11.42578125"/>
    <col min="4266" max="4266" customWidth="1" width="11.42578125"/>
    <col min="4267" max="4267" customWidth="1" width="11.42578125"/>
    <col min="4268" max="4268" customWidth="1" width="11.42578125"/>
    <col min="4269" max="4269" customWidth="1" width="11.42578125"/>
    <col min="4270" max="4270" customWidth="1" width="11.42578125"/>
    <col min="4271" max="4271" customWidth="1" width="11.42578125"/>
    <col min="4272" max="4272" customWidth="1" width="11.42578125"/>
    <col min="4273" max="4273" customWidth="1" width="11.42578125"/>
    <col min="4274" max="4274" customWidth="1" width="11.42578125"/>
    <col min="4275" max="4275" customWidth="1" width="11.42578125"/>
    <col min="4276" max="4276" customWidth="1" width="11.42578125"/>
    <col min="4277" max="4277" customWidth="1" width="11.42578125"/>
    <col min="4278" max="4278" customWidth="1" width="11.42578125"/>
    <col min="4279" max="4279" customWidth="1" width="11.42578125"/>
    <col min="4280" max="4280" customWidth="1" width="11.42578125"/>
    <col min="4281" max="4281" customWidth="1" width="11.42578125"/>
    <col min="4282" max="4282" customWidth="1" width="11.42578125"/>
    <col min="4283" max="4283" customWidth="1" width="11.42578125"/>
    <col min="4284" max="4284" customWidth="1" width="11.42578125"/>
    <col min="4285" max="4285" customWidth="1" width="11.42578125"/>
    <col min="4286" max="4286" customWidth="1" width="11.42578125"/>
    <col min="4287" max="4287" customWidth="1" width="11.42578125"/>
    <col min="4288" max="4288" customWidth="1" width="11.42578125"/>
    <col min="4289" max="4289" customWidth="1" width="11.42578125"/>
    <col min="4290" max="4290" customWidth="1" width="11.42578125"/>
    <col min="4291" max="4291" customWidth="1" width="11.42578125"/>
    <col min="4292" max="4292" customWidth="1" width="11.42578125"/>
    <col min="4293" max="4293" customWidth="1" width="11.42578125"/>
    <col min="4294" max="4294" customWidth="1" width="11.42578125"/>
    <col min="4295" max="4295" customWidth="1" width="11.42578125"/>
    <col min="4296" max="4296" customWidth="1" width="11.42578125"/>
    <col min="4297" max="4297" customWidth="1" width="11.42578125"/>
    <col min="4298" max="4298" customWidth="1" width="11.42578125"/>
    <col min="4299" max="4299" customWidth="1" width="11.42578125"/>
    <col min="4300" max="4300" customWidth="1" width="11.42578125"/>
    <col min="4301" max="4301" customWidth="1" width="11.42578125"/>
    <col min="4302" max="4302" customWidth="1" width="11.42578125"/>
    <col min="4303" max="4303" customWidth="1" width="11.42578125"/>
    <col min="4304" max="4304" customWidth="1" width="11.42578125"/>
    <col min="4305" max="4305" customWidth="1" width="11.42578125"/>
    <col min="4306" max="4306" customWidth="1" width="11.42578125"/>
    <col min="4307" max="4307" customWidth="1" width="11.42578125"/>
    <col min="4308" max="4308" customWidth="1" width="11.42578125"/>
    <col min="4309" max="4309" customWidth="1" width="11.42578125"/>
    <col min="4310" max="4310" customWidth="1" width="11.42578125"/>
    <col min="4311" max="4311" customWidth="1" width="11.42578125"/>
    <col min="4312" max="4312" customWidth="1" width="11.42578125"/>
    <col min="4313" max="4313" customWidth="1" width="11.42578125"/>
    <col min="4314" max="4314" customWidth="1" width="11.42578125"/>
    <col min="4315" max="4315" customWidth="1" width="11.42578125"/>
    <col min="4316" max="4316" customWidth="1" width="11.42578125"/>
    <col min="4317" max="4317" customWidth="1" width="11.42578125"/>
    <col min="4318" max="4318" customWidth="1" width="11.42578125"/>
    <col min="4319" max="4319" customWidth="1" width="11.42578125"/>
    <col min="4320" max="4320" customWidth="1" width="11.42578125"/>
    <col min="4321" max="4321" customWidth="1" width="11.42578125"/>
    <col min="4322" max="4322" customWidth="1" width="11.42578125"/>
    <col min="4323" max="4323" customWidth="1" width="11.42578125"/>
    <col min="4324" max="4324" customWidth="1" width="11.42578125"/>
    <col min="4325" max="4325" customWidth="1" width="11.42578125"/>
    <col min="4326" max="4326" customWidth="1" width="11.42578125"/>
    <col min="4327" max="4327" customWidth="1" width="11.42578125"/>
    <col min="4328" max="4328" customWidth="1" width="11.42578125"/>
    <col min="4329" max="4329" customWidth="1" width="11.42578125"/>
    <col min="4330" max="4330" customWidth="1" width="11.42578125"/>
    <col min="4331" max="4331" customWidth="1" width="11.42578125"/>
    <col min="4332" max="4332" customWidth="1" width="11.42578125"/>
    <col min="4333" max="4333" customWidth="1" width="11.42578125"/>
    <col min="4334" max="4334" customWidth="1" width="11.42578125"/>
    <col min="4335" max="4335" customWidth="1" width="11.42578125"/>
    <col min="4336" max="4336" customWidth="1" width="11.42578125"/>
    <col min="4337" max="4337" customWidth="1" width="11.42578125"/>
    <col min="4338" max="4338" customWidth="1" width="11.42578125"/>
    <col min="4339" max="4339" customWidth="1" width="11.42578125"/>
    <col min="4340" max="4340" customWidth="1" width="11.42578125"/>
    <col min="4341" max="4341" customWidth="1" width="11.42578125"/>
    <col min="4342" max="4342" customWidth="1" width="11.42578125"/>
    <col min="4343" max="4343" customWidth="1" width="11.42578125"/>
    <col min="4344" max="4344" customWidth="1" width="11.42578125"/>
    <col min="4345" max="4345" customWidth="1" width="11.42578125"/>
    <col min="4346" max="4346" customWidth="1" width="11.42578125"/>
    <col min="4347" max="4347" customWidth="1" width="11.42578125"/>
    <col min="4348" max="4348" customWidth="1" width="11.42578125"/>
    <col min="4349" max="4349" customWidth="1" width="11.42578125"/>
    <col min="4350" max="4350" customWidth="1" width="11.42578125"/>
    <col min="4351" max="4351" customWidth="1" width="11.42578125"/>
    <col min="4352" max="4352" customWidth="1" width="11.42578125"/>
    <col min="4353" max="4353" customWidth="1" width="11.42578125"/>
    <col min="4354" max="4354" customWidth="1" width="11.42578125"/>
    <col min="4355" max="4355" customWidth="1" width="11.42578125"/>
    <col min="4356" max="4356" customWidth="1" width="11.42578125"/>
    <col min="4357" max="4357" customWidth="1" width="11.42578125"/>
    <col min="4358" max="4358" customWidth="1" width="11.42578125"/>
    <col min="4359" max="4359" customWidth="1" width="11.42578125"/>
    <col min="4360" max="4360" customWidth="1" width="11.42578125"/>
    <col min="4361" max="4361" customWidth="1" width="11.42578125"/>
    <col min="4362" max="4362" customWidth="1" width="11.42578125"/>
    <col min="4363" max="4363" customWidth="1" width="11.42578125"/>
    <col min="4364" max="4364" customWidth="1" width="11.42578125"/>
    <col min="4365" max="4365" customWidth="1" width="11.42578125"/>
    <col min="4366" max="4366" customWidth="1" width="11.42578125"/>
    <col min="4367" max="4367" customWidth="1" width="11.42578125"/>
    <col min="4368" max="4368" customWidth="1" width="11.42578125"/>
    <col min="4369" max="4369" customWidth="1" width="11.42578125"/>
    <col min="4370" max="4370" customWidth="1" width="11.42578125"/>
    <col min="4371" max="4371" customWidth="1" width="11.42578125"/>
    <col min="4372" max="4372" customWidth="1" width="11.42578125"/>
    <col min="4373" max="4373" customWidth="1" width="11.42578125"/>
    <col min="4374" max="4374" customWidth="1" width="11.42578125"/>
    <col min="4375" max="4375" customWidth="1" width="11.42578125"/>
    <col min="4376" max="4376" customWidth="1" width="11.42578125"/>
    <col min="4377" max="4377" customWidth="1" width="11.42578125"/>
    <col min="4378" max="4378" customWidth="1" width="11.42578125"/>
    <col min="4379" max="4379" customWidth="1" width="11.42578125"/>
    <col min="4380" max="4380" customWidth="1" width="11.42578125"/>
    <col min="4381" max="4381" customWidth="1" width="11.42578125"/>
    <col min="4382" max="4382" customWidth="1" width="11.42578125"/>
    <col min="4383" max="4383" customWidth="1" width="11.42578125"/>
    <col min="4384" max="4384" customWidth="1" width="11.42578125"/>
    <col min="4385" max="4385" customWidth="1" width="11.42578125"/>
    <col min="4386" max="4386" customWidth="1" width="11.42578125"/>
    <col min="4387" max="4387" customWidth="1" width="11.42578125"/>
    <col min="4388" max="4388" customWidth="1" width="11.42578125"/>
    <col min="4389" max="4389" customWidth="1" width="11.42578125"/>
    <col min="4390" max="4390" customWidth="1" width="11.42578125"/>
    <col min="4391" max="4391" customWidth="1" width="11.42578125"/>
    <col min="4392" max="4392" customWidth="1" width="11.42578125"/>
    <col min="4393" max="4393" customWidth="1" width="11.42578125"/>
    <col min="4394" max="4394" customWidth="1" width="11.42578125"/>
    <col min="4395" max="4395" customWidth="1" width="11.42578125"/>
    <col min="4396" max="4396" customWidth="1" width="11.42578125"/>
    <col min="4397" max="4397" customWidth="1" width="11.42578125"/>
    <col min="4398" max="4398" customWidth="1" width="11.42578125"/>
    <col min="4399" max="4399" customWidth="1" width="11.42578125"/>
    <col min="4400" max="4400" customWidth="1" width="11.42578125"/>
    <col min="4401" max="4401" customWidth="1" width="11.42578125"/>
    <col min="4402" max="4402" customWidth="1" width="11.42578125"/>
    <col min="4403" max="4403" customWidth="1" width="11.42578125"/>
    <col min="4404" max="4404" customWidth="1" width="11.42578125"/>
    <col min="4405" max="4405" customWidth="1" width="11.42578125"/>
    <col min="4406" max="4406" customWidth="1" width="11.42578125"/>
    <col min="4407" max="4407" customWidth="1" width="11.42578125"/>
    <col min="4408" max="4408" customWidth="1" width="11.42578125"/>
    <col min="4409" max="4409" customWidth="1" width="11.42578125"/>
    <col min="4410" max="4410" customWidth="1" width="11.42578125"/>
    <col min="4411" max="4411" customWidth="1" width="11.42578125"/>
    <col min="4412" max="4412" customWidth="1" width="11.42578125"/>
    <col min="4413" max="4413" customWidth="1" width="11.42578125"/>
    <col min="4414" max="4414" customWidth="1" width="11.42578125"/>
    <col min="4415" max="4415" customWidth="1" width="11.42578125"/>
    <col min="4416" max="4416" customWidth="1" width="11.42578125"/>
    <col min="4417" max="4417" customWidth="1" width="11.42578125"/>
    <col min="4418" max="4418" customWidth="1" width="11.42578125"/>
    <col min="4419" max="4419" customWidth="1" width="11.42578125"/>
    <col min="4420" max="4420" customWidth="1" width="11.42578125"/>
    <col min="4421" max="4421" customWidth="1" width="11.42578125"/>
    <col min="4422" max="4422" customWidth="1" width="11.42578125"/>
    <col min="4423" max="4423" customWidth="1" width="11.42578125"/>
    <col min="4424" max="4424" customWidth="1" width="11.42578125"/>
    <col min="4425" max="4425" customWidth="1" width="11.42578125"/>
    <col min="4426" max="4426" customWidth="1" width="11.42578125"/>
    <col min="4427" max="4427" customWidth="1" width="11.42578125"/>
    <col min="4428" max="4428" customWidth="1" width="11.42578125"/>
    <col min="4429" max="4429" customWidth="1" width="11.42578125"/>
    <col min="4430" max="4430" customWidth="1" width="11.42578125"/>
    <col min="4431" max="4431" customWidth="1" width="11.42578125"/>
    <col min="4432" max="4432" customWidth="1" width="11.42578125"/>
    <col min="4433" max="4433" customWidth="1" width="11.42578125"/>
    <col min="4434" max="4434" customWidth="1" width="11.42578125"/>
    <col min="4435" max="4435" customWidth="1" width="11.42578125"/>
    <col min="4436" max="4436" customWidth="1" width="11.42578125"/>
    <col min="4437" max="4437" customWidth="1" width="11.42578125"/>
    <col min="4438" max="4438" customWidth="1" width="11.42578125"/>
    <col min="4439" max="4439" customWidth="1" width="11.42578125"/>
    <col min="4440" max="4440" customWidth="1" width="11.42578125"/>
    <col min="4441" max="4441" customWidth="1" width="11.42578125"/>
    <col min="4442" max="4442" customWidth="1" width="11.42578125"/>
    <col min="4443" max="4443" customWidth="1" width="11.42578125"/>
    <col min="4444" max="4444" customWidth="1" width="11.42578125"/>
    <col min="4445" max="4445" customWidth="1" width="11.42578125"/>
    <col min="4446" max="4446" customWidth="1" width="11.42578125"/>
    <col min="4447" max="4447" customWidth="1" width="11.42578125"/>
    <col min="4448" max="4448" customWidth="1" width="11.42578125"/>
    <col min="4449" max="4449" customWidth="1" width="11.42578125"/>
    <col min="4450" max="4450" customWidth="1" width="11.42578125"/>
    <col min="4451" max="4451" customWidth="1" width="11.42578125"/>
    <col min="4452" max="4452" customWidth="1" width="11.42578125"/>
    <col min="4453" max="4453" customWidth="1" width="11.42578125"/>
    <col min="4454" max="4454" customWidth="1" width="11.42578125"/>
    <col min="4455" max="4455" customWidth="1" width="11.42578125"/>
    <col min="4456" max="4456" customWidth="1" width="11.42578125"/>
    <col min="4457" max="4457" customWidth="1" width="11.42578125"/>
    <col min="4458" max="4458" customWidth="1" width="11.42578125"/>
    <col min="4459" max="4459" customWidth="1" width="11.42578125"/>
    <col min="4460" max="4460" customWidth="1" width="11.42578125"/>
    <col min="4461" max="4461" customWidth="1" width="11.42578125"/>
    <col min="4462" max="4462" customWidth="1" width="11.42578125"/>
    <col min="4463" max="4463" customWidth="1" width="11.42578125"/>
    <col min="4464" max="4464" customWidth="1" width="11.42578125"/>
    <col min="4465" max="4465" customWidth="1" width="11.42578125"/>
    <col min="4466" max="4466" customWidth="1" width="11.42578125"/>
    <col min="4467" max="4467" customWidth="1" width="11.42578125"/>
    <col min="4468" max="4468" customWidth="1" width="11.42578125"/>
    <col min="4469" max="4469" customWidth="1" width="11.42578125"/>
    <col min="4470" max="4470" customWidth="1" width="11.42578125"/>
    <col min="4471" max="4471" customWidth="1" width="11.42578125"/>
    <col min="4472" max="4472" customWidth="1" width="11.42578125"/>
    <col min="4473" max="4473" customWidth="1" width="11.42578125"/>
    <col min="4474" max="4474" customWidth="1" width="11.42578125"/>
    <col min="4475" max="4475" customWidth="1" width="11.42578125"/>
    <col min="4476" max="4476" customWidth="1" width="11.42578125"/>
    <col min="4477" max="4477" customWidth="1" width="11.42578125"/>
    <col min="4478" max="4478" customWidth="1" width="11.42578125"/>
    <col min="4479" max="4479" customWidth="1" width="11.42578125"/>
    <col min="4480" max="4480" customWidth="1" width="11.42578125"/>
    <col min="4481" max="4481" customWidth="1" width="11.42578125"/>
    <col min="4482" max="4482" customWidth="1" width="11.42578125"/>
    <col min="4483" max="4483" customWidth="1" width="11.42578125"/>
    <col min="4484" max="4484" customWidth="1" width="11.42578125"/>
    <col min="4485" max="4485" customWidth="1" width="11.42578125"/>
    <col min="4486" max="4486" customWidth="1" width="11.42578125"/>
    <col min="4487" max="4487" customWidth="1" width="11.42578125"/>
    <col min="4488" max="4488" customWidth="1" width="11.42578125"/>
    <col min="4489" max="4489" customWidth="1" width="11.42578125"/>
    <col min="4490" max="4490" customWidth="1" width="11.42578125"/>
    <col min="4491" max="4491" customWidth="1" width="11.42578125"/>
    <col min="4492" max="4492" customWidth="1" width="11.42578125"/>
    <col min="4493" max="4493" customWidth="1" width="11.42578125"/>
    <col min="4494" max="4494" customWidth="1" width="11.42578125"/>
    <col min="4495" max="4495" customWidth="1" width="11.42578125"/>
    <col min="4496" max="4496" customWidth="1" width="11.42578125"/>
    <col min="4497" max="4497" customWidth="1" width="11.42578125"/>
    <col min="4498" max="4498" customWidth="1" width="11.42578125"/>
    <col min="4499" max="4499" customWidth="1" width="11.42578125"/>
    <col min="4500" max="4500" customWidth="1" width="11.42578125"/>
    <col min="4501" max="4501" customWidth="1" width="11.42578125"/>
    <col min="4502" max="4502" customWidth="1" width="11.42578125"/>
    <col min="4503" max="4503" customWidth="1" width="11.42578125"/>
    <col min="4504" max="4504" customWidth="1" width="11.42578125"/>
    <col min="4505" max="4505" customWidth="1" width="11.42578125"/>
    <col min="4506" max="4506" customWidth="1" width="11.42578125"/>
    <col min="4507" max="4507" customWidth="1" width="11.42578125"/>
    <col min="4508" max="4508" customWidth="1" width="11.42578125"/>
    <col min="4509" max="4509" customWidth="1" width="11.42578125"/>
    <col min="4510" max="4510" customWidth="1" width="11.42578125"/>
    <col min="4511" max="4511" customWidth="1" width="11.42578125"/>
    <col min="4512" max="4512" customWidth="1" width="11.42578125"/>
    <col min="4513" max="4513" customWidth="1" width="11.42578125"/>
    <col min="4514" max="4514" customWidth="1" width="11.42578125"/>
    <col min="4515" max="4515" customWidth="1" width="11.42578125"/>
    <col min="4516" max="4516" customWidth="1" width="11.42578125"/>
    <col min="4517" max="4517" customWidth="1" width="11.42578125"/>
    <col min="4518" max="4518" customWidth="1" width="11.42578125"/>
    <col min="4519" max="4519" customWidth="1" width="11.42578125"/>
    <col min="4520" max="4520" customWidth="1" width="11.42578125"/>
    <col min="4521" max="4521" customWidth="1" width="11.42578125"/>
    <col min="4522" max="4522" customWidth="1" width="11.42578125"/>
    <col min="4523" max="4523" customWidth="1" width="11.42578125"/>
    <col min="4524" max="4524" customWidth="1" width="11.42578125"/>
    <col min="4525" max="4525" customWidth="1" width="11.42578125"/>
    <col min="4526" max="4526" customWidth="1" width="11.42578125"/>
    <col min="4527" max="4527" customWidth="1" width="11.42578125"/>
    <col min="4528" max="4528" customWidth="1" width="11.42578125"/>
    <col min="4529" max="4529" customWidth="1" width="11.42578125"/>
    <col min="4530" max="4530" customWidth="1" width="11.42578125"/>
    <col min="4531" max="4531" customWidth="1" width="11.42578125"/>
    <col min="4532" max="4532" customWidth="1" width="11.42578125"/>
    <col min="4533" max="4533" customWidth="1" width="11.42578125"/>
    <col min="4534" max="4534" customWidth="1" width="11.42578125"/>
    <col min="4535" max="4535" customWidth="1" width="11.42578125"/>
    <col min="4536" max="4536" customWidth="1" width="11.42578125"/>
    <col min="4537" max="4537" customWidth="1" width="11.42578125"/>
    <col min="4538" max="4538" customWidth="1" width="11.42578125"/>
    <col min="4539" max="4539" customWidth="1" width="11.42578125"/>
    <col min="4540" max="4540" customWidth="1" width="11.42578125"/>
    <col min="4541" max="4541" customWidth="1" width="11.42578125"/>
    <col min="4542" max="4542" customWidth="1" width="11.42578125"/>
    <col min="4543" max="4543" customWidth="1" width="11.42578125"/>
    <col min="4544" max="4544" customWidth="1" width="11.42578125"/>
    <col min="4545" max="4545" customWidth="1" width="11.42578125"/>
    <col min="4546" max="4546" customWidth="1" width="11.42578125"/>
    <col min="4547" max="4547" customWidth="1" width="11.42578125"/>
    <col min="4548" max="4548" customWidth="1" width="11.42578125"/>
    <col min="4549" max="4549" customWidth="1" width="11.42578125"/>
    <col min="4550" max="4550" customWidth="1" width="11.42578125"/>
    <col min="4551" max="4551" customWidth="1" width="11.42578125"/>
    <col min="4552" max="4552" customWidth="1" width="11.42578125"/>
    <col min="4553" max="4553" customWidth="1" width="11.42578125"/>
    <col min="4554" max="4554" customWidth="1" width="11.42578125"/>
    <col min="4555" max="4555" customWidth="1" width="11.42578125"/>
    <col min="4556" max="4556" customWidth="1" width="11.42578125"/>
    <col min="4557" max="4557" customWidth="1" width="11.42578125"/>
    <col min="4558" max="4558" customWidth="1" width="11.42578125"/>
    <col min="4559" max="4559" customWidth="1" width="11.42578125"/>
    <col min="4560" max="4560" customWidth="1" width="11.42578125"/>
    <col min="4561" max="4561" customWidth="1" width="11.42578125"/>
    <col min="4562" max="4562" customWidth="1" width="11.42578125"/>
    <col min="4563" max="4563" customWidth="1" width="11.42578125"/>
    <col min="4564" max="4564" customWidth="1" width="11.42578125"/>
    <col min="4565" max="4565" customWidth="1" width="11.42578125"/>
    <col min="4566" max="4566" customWidth="1" width="11.42578125"/>
    <col min="4567" max="4567" customWidth="1" width="11.42578125"/>
    <col min="4568" max="4568" customWidth="1" width="11.42578125"/>
    <col min="4569" max="4569" customWidth="1" width="11.42578125"/>
    <col min="4570" max="4570" customWidth="1" width="11.42578125"/>
    <col min="4571" max="4571" customWidth="1" width="11.42578125"/>
    <col min="4572" max="4572" customWidth="1" width="11.42578125"/>
    <col min="4573" max="4573" customWidth="1" width="11.42578125"/>
    <col min="4574" max="4574" customWidth="1" width="11.42578125"/>
    <col min="4575" max="4575" customWidth="1" width="11.42578125"/>
    <col min="4576" max="4576" customWidth="1" width="11.42578125"/>
    <col min="4577" max="4577" customWidth="1" width="11.42578125"/>
    <col min="4578" max="4578" customWidth="1" width="11.42578125"/>
    <col min="4579" max="4579" customWidth="1" width="11.42578125"/>
    <col min="4580" max="4580" customWidth="1" width="11.42578125"/>
    <col min="4581" max="4581" customWidth="1" width="11.42578125"/>
    <col min="4582" max="4582" customWidth="1" width="11.42578125"/>
    <col min="4583" max="4583" customWidth="1" width="11.42578125"/>
    <col min="4584" max="4584" customWidth="1" width="11.42578125"/>
    <col min="4585" max="4585" customWidth="1" width="11.42578125"/>
    <col min="4586" max="4586" customWidth="1" width="11.42578125"/>
    <col min="4587" max="4587" customWidth="1" width="11.42578125"/>
    <col min="4588" max="4588" customWidth="1" width="11.42578125"/>
    <col min="4589" max="4589" customWidth="1" width="11.42578125"/>
    <col min="4590" max="4590" customWidth="1" width="11.42578125"/>
    <col min="4591" max="4591" customWidth="1" width="11.42578125"/>
    <col min="4592" max="4592" customWidth="1" width="11.42578125"/>
    <col min="4593" max="4593" customWidth="1" width="11.42578125"/>
    <col min="4594" max="4594" customWidth="1" width="11.42578125"/>
    <col min="4595" max="4595" customWidth="1" width="11.42578125"/>
    <col min="4596" max="4596" customWidth="1" width="11.42578125"/>
    <col min="4597" max="4597" customWidth="1" width="11.42578125"/>
    <col min="4598" max="4598" customWidth="1" width="11.42578125"/>
    <col min="4599" max="4599" customWidth="1" width="11.42578125"/>
    <col min="4600" max="4600" customWidth="1" width="11.42578125"/>
    <col min="4601" max="4601" customWidth="1" width="11.42578125"/>
    <col min="4602" max="4602" customWidth="1" width="11.42578125"/>
    <col min="4603" max="4603" customWidth="1" width="11.42578125"/>
    <col min="4604" max="4604" customWidth="1" width="11.42578125"/>
    <col min="4605" max="4605" customWidth="1" width="11.42578125"/>
    <col min="4606" max="4606" customWidth="1" width="11.42578125"/>
    <col min="4607" max="4607" customWidth="1" width="11.42578125"/>
    <col min="4608" max="4608" customWidth="1" width="11.42578125"/>
    <col min="4609" max="4609" customWidth="1" width="11.42578125"/>
    <col min="4610" max="4610" customWidth="1" width="11.42578125"/>
    <col min="4611" max="4611" customWidth="1" width="11.42578125"/>
    <col min="4612" max="4612" customWidth="1" width="11.42578125"/>
    <col min="4613" max="4613" customWidth="1" width="11.42578125"/>
    <col min="4614" max="4614" customWidth="1" width="11.42578125"/>
    <col min="4615" max="4615" customWidth="1" width="11.42578125"/>
    <col min="4616" max="4616" customWidth="1" width="11.42578125"/>
    <col min="4617" max="4617" customWidth="1" width="11.42578125"/>
    <col min="4618" max="4618" customWidth="1" width="11.42578125"/>
    <col min="4619" max="4619" customWidth="1" width="11.42578125"/>
    <col min="4620" max="4620" customWidth="1" width="11.42578125"/>
    <col min="4621" max="4621" customWidth="1" width="11.42578125"/>
    <col min="4622" max="4622" customWidth="1" width="11.42578125"/>
    <col min="4623" max="4623" customWidth="1" width="11.42578125"/>
    <col min="4624" max="4624" customWidth="1" width="11.42578125"/>
    <col min="4625" max="4625" customWidth="1" width="11.42578125"/>
    <col min="4626" max="4626" customWidth="1" width="11.42578125"/>
    <col min="4627" max="4627" customWidth="1" width="11.42578125"/>
    <col min="4628" max="4628" customWidth="1" width="11.42578125"/>
    <col min="4629" max="4629" customWidth="1" width="11.42578125"/>
    <col min="4630" max="4630" customWidth="1" width="11.42578125"/>
    <col min="4631" max="4631" customWidth="1" width="11.42578125"/>
    <col min="4632" max="4632" customWidth="1" width="11.42578125"/>
    <col min="4633" max="4633" customWidth="1" width="11.42578125"/>
    <col min="4634" max="4634" customWidth="1" width="11.42578125"/>
    <col min="4635" max="4635" customWidth="1" width="11.42578125"/>
    <col min="4636" max="4636" customWidth="1" width="11.42578125"/>
    <col min="4637" max="4637" customWidth="1" width="11.42578125"/>
    <col min="4638" max="4638" customWidth="1" width="11.42578125"/>
    <col min="4639" max="4639" customWidth="1" width="11.42578125"/>
    <col min="4640" max="4640" customWidth="1" width="11.42578125"/>
    <col min="4641" max="4641" customWidth="1" width="11.42578125"/>
    <col min="4642" max="4642" customWidth="1" width="11.42578125"/>
    <col min="4643" max="4643" customWidth="1" width="11.42578125"/>
    <col min="4644" max="4644" customWidth="1" width="11.42578125"/>
    <col min="4645" max="4645" customWidth="1" width="11.42578125"/>
    <col min="4646" max="4646" customWidth="1" width="11.42578125"/>
    <col min="4647" max="4647" customWidth="1" width="11.42578125"/>
    <col min="4648" max="4648" customWidth="1" width="11.42578125"/>
    <col min="4649" max="4649" customWidth="1" width="11.42578125"/>
    <col min="4650" max="4650" customWidth="1" width="11.42578125"/>
    <col min="4651" max="4651" customWidth="1" width="11.42578125"/>
    <col min="4652" max="4652" customWidth="1" width="11.42578125"/>
    <col min="4653" max="4653" customWidth="1" width="11.42578125"/>
    <col min="4654" max="4654" customWidth="1" width="11.42578125"/>
    <col min="4655" max="4655" customWidth="1" width="11.42578125"/>
    <col min="4656" max="4656" customWidth="1" width="11.42578125"/>
    <col min="4657" max="4657" customWidth="1" width="11.42578125"/>
    <col min="4658" max="4658" customWidth="1" width="11.42578125"/>
    <col min="4659" max="4659" customWidth="1" width="11.42578125"/>
    <col min="4660" max="4660" customWidth="1" width="11.42578125"/>
    <col min="4661" max="4661" customWidth="1" width="11.42578125"/>
    <col min="4662" max="4662" customWidth="1" width="11.42578125"/>
    <col min="4663" max="4663" customWidth="1" width="11.42578125"/>
    <col min="4664" max="4664" customWidth="1" width="11.42578125"/>
    <col min="4665" max="4665" customWidth="1" width="11.42578125"/>
    <col min="4666" max="4666" customWidth="1" width="11.42578125"/>
    <col min="4667" max="4667" customWidth="1" width="11.42578125"/>
    <col min="4668" max="4668" customWidth="1" width="11.42578125"/>
    <col min="4669" max="4669" customWidth="1" width="11.42578125"/>
    <col min="4670" max="4670" customWidth="1" width="11.42578125"/>
    <col min="4671" max="4671" customWidth="1" width="11.42578125"/>
    <col min="4672" max="4672" customWidth="1" width="11.42578125"/>
    <col min="4673" max="4673" customWidth="1" width="11.42578125"/>
    <col min="4674" max="4674" customWidth="1" width="11.42578125"/>
    <col min="4675" max="4675" customWidth="1" width="11.42578125"/>
    <col min="4676" max="4676" customWidth="1" width="11.42578125"/>
    <col min="4677" max="4677" customWidth="1" width="11.42578125"/>
    <col min="4678" max="4678" customWidth="1" width="11.42578125"/>
    <col min="4679" max="4679" customWidth="1" width="11.42578125"/>
    <col min="4680" max="4680" customWidth="1" width="11.42578125"/>
    <col min="4681" max="4681" customWidth="1" width="11.42578125"/>
    <col min="4682" max="4682" customWidth="1" width="11.42578125"/>
    <col min="4683" max="4683" customWidth="1" width="11.42578125"/>
    <col min="4684" max="4684" customWidth="1" width="11.42578125"/>
    <col min="4685" max="4685" customWidth="1" width="11.42578125"/>
    <col min="4686" max="4686" customWidth="1" width="11.42578125"/>
    <col min="4687" max="4687" customWidth="1" width="11.42578125"/>
    <col min="4688" max="4688" customWidth="1" width="11.42578125"/>
    <col min="4689" max="4689" customWidth="1" width="11.42578125"/>
    <col min="4690" max="4690" customWidth="1" width="11.42578125"/>
    <col min="4691" max="4691" customWidth="1" width="11.42578125"/>
    <col min="4692" max="4692" customWidth="1" width="11.42578125"/>
    <col min="4693" max="4693" customWidth="1" width="11.42578125"/>
    <col min="4694" max="4694" customWidth="1" width="11.42578125"/>
    <col min="4695" max="4695" customWidth="1" width="11.42578125"/>
    <col min="4696" max="4696" customWidth="1" width="11.42578125"/>
    <col min="4697" max="4697" customWidth="1" width="11.42578125"/>
    <col min="4698" max="4698" customWidth="1" width="11.42578125"/>
    <col min="4699" max="4699" customWidth="1" width="11.42578125"/>
    <col min="4700" max="4700" customWidth="1" width="11.42578125"/>
    <col min="4701" max="4701" customWidth="1" width="11.42578125"/>
    <col min="4702" max="4702" customWidth="1" width="11.42578125"/>
    <col min="4703" max="4703" customWidth="1" width="11.42578125"/>
    <col min="4704" max="4704" customWidth="1" width="11.42578125"/>
    <col min="4705" max="4705" customWidth="1" width="11.42578125"/>
    <col min="4706" max="4706" customWidth="1" width="11.42578125"/>
    <col min="4707" max="4707" customWidth="1" width="11.42578125"/>
    <col min="4708" max="4708" customWidth="1" width="11.42578125"/>
    <col min="4709" max="4709" customWidth="1" width="11.42578125"/>
    <col min="4710" max="4710" customWidth="1" width="11.42578125"/>
    <col min="4711" max="4711" customWidth="1" width="11.42578125"/>
    <col min="4712" max="4712" customWidth="1" width="11.42578125"/>
    <col min="4713" max="4713" customWidth="1" width="11.42578125"/>
    <col min="4714" max="4714" customWidth="1" width="11.42578125"/>
    <col min="4715" max="4715" customWidth="1" width="11.42578125"/>
    <col min="4716" max="4716" customWidth="1" width="11.42578125"/>
    <col min="4717" max="4717" customWidth="1" width="11.42578125"/>
    <col min="4718" max="4718" customWidth="1" width="11.42578125"/>
    <col min="4719" max="4719" customWidth="1" width="11.42578125"/>
    <col min="4720" max="4720" customWidth="1" width="11.42578125"/>
    <col min="4721" max="4721" customWidth="1" width="11.42578125"/>
    <col min="4722" max="4722" customWidth="1" width="11.42578125"/>
    <col min="4723" max="4723" customWidth="1" width="11.42578125"/>
    <col min="4724" max="4724" customWidth="1" width="11.42578125"/>
    <col min="4725" max="4725" customWidth="1" width="11.42578125"/>
    <col min="4726" max="4726" customWidth="1" width="11.42578125"/>
    <col min="4727" max="4727" customWidth="1" width="11.42578125"/>
    <col min="4728" max="4728" customWidth="1" width="11.42578125"/>
    <col min="4729" max="4729" customWidth="1" width="11.42578125"/>
    <col min="4730" max="4730" customWidth="1" width="11.42578125"/>
    <col min="4731" max="4731" customWidth="1" width="11.42578125"/>
    <col min="4732" max="4732" customWidth="1" width="11.42578125"/>
    <col min="4733" max="4733" customWidth="1" width="11.42578125"/>
    <col min="4734" max="4734" customWidth="1" width="11.42578125"/>
    <col min="4735" max="4735" customWidth="1" width="11.42578125"/>
    <col min="4736" max="4736" customWidth="1" width="11.42578125"/>
    <col min="4737" max="4737" customWidth="1" width="11.42578125"/>
    <col min="4738" max="4738" customWidth="1" width="11.42578125"/>
    <col min="4739" max="4739" customWidth="1" width="11.42578125"/>
    <col min="4740" max="4740" customWidth="1" width="11.42578125"/>
    <col min="4741" max="4741" customWidth="1" width="11.42578125"/>
    <col min="4742" max="4742" customWidth="1" width="11.42578125"/>
    <col min="4743" max="4743" customWidth="1" width="11.42578125"/>
    <col min="4744" max="4744" customWidth="1" width="11.42578125"/>
    <col min="4745" max="4745" customWidth="1" width="11.42578125"/>
    <col min="4746" max="4746" customWidth="1" width="11.42578125"/>
    <col min="4747" max="4747" customWidth="1" width="11.42578125"/>
    <col min="4748" max="4748" customWidth="1" width="11.42578125"/>
    <col min="4749" max="4749" customWidth="1" width="11.42578125"/>
    <col min="4750" max="4750" customWidth="1" width="11.42578125"/>
    <col min="4751" max="4751" customWidth="1" width="11.42578125"/>
    <col min="4752" max="4752" customWidth="1" width="11.42578125"/>
    <col min="4753" max="4753" customWidth="1" width="11.42578125"/>
    <col min="4754" max="4754" customWidth="1" width="11.42578125"/>
    <col min="4755" max="4755" customWidth="1" width="11.42578125"/>
    <col min="4756" max="4756" customWidth="1" width="11.42578125"/>
    <col min="4757" max="4757" customWidth="1" width="11.42578125"/>
    <col min="4758" max="4758" customWidth="1" width="11.42578125"/>
    <col min="4759" max="4759" customWidth="1" width="11.42578125"/>
    <col min="4760" max="4760" customWidth="1" width="11.42578125"/>
    <col min="4761" max="4761" customWidth="1" width="11.42578125"/>
    <col min="4762" max="4762" customWidth="1" width="11.42578125"/>
    <col min="4763" max="4763" customWidth="1" width="11.42578125"/>
    <col min="4764" max="4764" customWidth="1" width="11.42578125"/>
    <col min="4765" max="4765" customWidth="1" width="11.42578125"/>
    <col min="4766" max="4766" customWidth="1" width="11.42578125"/>
    <col min="4767" max="4767" customWidth="1" width="11.42578125"/>
    <col min="4768" max="4768" customWidth="1" width="11.42578125"/>
    <col min="4769" max="4769" customWidth="1" width="11.42578125"/>
    <col min="4770" max="4770" customWidth="1" width="11.42578125"/>
    <col min="4771" max="4771" customWidth="1" width="11.42578125"/>
    <col min="4772" max="4772" customWidth="1" width="11.42578125"/>
    <col min="4773" max="4773" customWidth="1" width="11.42578125"/>
    <col min="4774" max="4774" customWidth="1" width="11.42578125"/>
    <col min="4775" max="4775" customWidth="1" width="11.42578125"/>
    <col min="4776" max="4776" customWidth="1" width="11.42578125"/>
    <col min="4777" max="4777" customWidth="1" width="11.42578125"/>
    <col min="4778" max="4778" customWidth="1" width="11.42578125"/>
    <col min="4779" max="4779" customWidth="1" width="11.42578125"/>
    <col min="4780" max="4780" customWidth="1" width="11.42578125"/>
    <col min="4781" max="4781" customWidth="1" width="11.42578125"/>
    <col min="4782" max="4782" customWidth="1" width="11.42578125"/>
    <col min="4783" max="4783" customWidth="1" width="11.42578125"/>
    <col min="4784" max="4784" customWidth="1" width="11.42578125"/>
    <col min="4785" max="4785" customWidth="1" width="11.42578125"/>
    <col min="4786" max="4786" customWidth="1" width="11.42578125"/>
    <col min="4787" max="4787" customWidth="1" width="11.42578125"/>
    <col min="4788" max="4788" customWidth="1" width="11.42578125"/>
    <col min="4789" max="4789" customWidth="1" width="11.42578125"/>
    <col min="4790" max="4790" customWidth="1" width="11.42578125"/>
    <col min="4791" max="4791" customWidth="1" width="11.42578125"/>
    <col min="4792" max="4792" customWidth="1" width="11.42578125"/>
    <col min="4793" max="4793" customWidth="1" width="11.42578125"/>
    <col min="4794" max="4794" customWidth="1" width="11.42578125"/>
    <col min="4795" max="4795" customWidth="1" width="11.42578125"/>
    <col min="4796" max="4796" customWidth="1" width="11.42578125"/>
    <col min="4797" max="4797" customWidth="1" width="11.42578125"/>
    <col min="4798" max="4798" customWidth="1" width="11.42578125"/>
    <col min="4799" max="4799" customWidth="1" width="11.42578125"/>
    <col min="4800" max="4800" customWidth="1" width="11.42578125"/>
    <col min="4801" max="4801" customWidth="1" width="11.42578125"/>
    <col min="4802" max="4802" customWidth="1" width="11.42578125"/>
    <col min="4803" max="4803" customWidth="1" width="11.42578125"/>
    <col min="4804" max="4804" customWidth="1" width="11.42578125"/>
    <col min="4805" max="4805" customWidth="1" width="11.42578125"/>
    <col min="4806" max="4806" customWidth="1" width="11.42578125"/>
    <col min="4807" max="4807" customWidth="1" width="11.42578125"/>
    <col min="4808" max="4808" customWidth="1" width="11.42578125"/>
    <col min="4809" max="4809" customWidth="1" width="11.42578125"/>
    <col min="4810" max="4810" customWidth="1" width="11.42578125"/>
    <col min="4811" max="4811" customWidth="1" width="11.42578125"/>
    <col min="4812" max="4812" customWidth="1" width="11.42578125"/>
    <col min="4813" max="4813" customWidth="1" width="11.42578125"/>
    <col min="4814" max="4814" customWidth="1" width="11.42578125"/>
    <col min="4815" max="4815" customWidth="1" width="11.42578125"/>
    <col min="4816" max="4816" customWidth="1" width="11.42578125"/>
    <col min="4817" max="4817" customWidth="1" width="11.42578125"/>
    <col min="4818" max="4818" customWidth="1" width="11.42578125"/>
    <col min="4819" max="4819" customWidth="1" width="11.42578125"/>
    <col min="4820" max="4820" customWidth="1" width="11.42578125"/>
    <col min="4821" max="4821" customWidth="1" width="11.42578125"/>
    <col min="4822" max="4822" customWidth="1" width="11.42578125"/>
    <col min="4823" max="4823" customWidth="1" width="11.42578125"/>
    <col min="4824" max="4824" customWidth="1" width="11.42578125"/>
    <col min="4825" max="4825" customWidth="1" width="11.42578125"/>
    <col min="4826" max="4826" customWidth="1" width="11.42578125"/>
    <col min="4827" max="4827" customWidth="1" width="11.42578125"/>
    <col min="4828" max="4828" customWidth="1" width="11.42578125"/>
    <col min="4829" max="4829" customWidth="1" width="11.42578125"/>
    <col min="4830" max="4830" customWidth="1" width="11.42578125"/>
    <col min="4831" max="4831" customWidth="1" width="11.42578125"/>
    <col min="4832" max="4832" customWidth="1" width="11.42578125"/>
    <col min="4833" max="4833" customWidth="1" width="11.42578125"/>
    <col min="4834" max="4834" customWidth="1" width="11.42578125"/>
    <col min="4835" max="4835" customWidth="1" width="11.42578125"/>
    <col min="4836" max="4836" customWidth="1" width="11.42578125"/>
    <col min="4837" max="4837" customWidth="1" width="11.42578125"/>
    <col min="4838" max="4838" customWidth="1" width="11.42578125"/>
    <col min="4839" max="4839" customWidth="1" width="11.42578125"/>
    <col min="4840" max="4840" customWidth="1" width="11.42578125"/>
    <col min="4841" max="4841" customWidth="1" width="11.42578125"/>
    <col min="4842" max="4842" customWidth="1" width="11.42578125"/>
    <col min="4843" max="4843" customWidth="1" width="11.42578125"/>
    <col min="4844" max="4844" customWidth="1" width="11.42578125"/>
    <col min="4845" max="4845" customWidth="1" width="11.42578125"/>
    <col min="4846" max="4846" customWidth="1" width="11.42578125"/>
    <col min="4847" max="4847" customWidth="1" width="11.42578125"/>
    <col min="4848" max="4848" customWidth="1" width="11.42578125"/>
    <col min="4849" max="4849" customWidth="1" width="11.42578125"/>
    <col min="4850" max="4850" customWidth="1" width="11.42578125"/>
    <col min="4851" max="4851" customWidth="1" width="11.42578125"/>
    <col min="4852" max="4852" customWidth="1" width="11.42578125"/>
    <col min="4853" max="4853" customWidth="1" width="11.42578125"/>
    <col min="4854" max="4854" customWidth="1" width="11.42578125"/>
    <col min="4855" max="4855" customWidth="1" width="11.42578125"/>
    <col min="4856" max="4856" customWidth="1" width="11.42578125"/>
    <col min="4857" max="4857" customWidth="1" width="11.42578125"/>
    <col min="4858" max="4858" customWidth="1" width="11.42578125"/>
    <col min="4859" max="4859" customWidth="1" width="11.42578125"/>
    <col min="4860" max="4860" customWidth="1" width="11.42578125"/>
    <col min="4861" max="4861" customWidth="1" width="11.42578125"/>
    <col min="4862" max="4862" customWidth="1" width="11.42578125"/>
    <col min="4863" max="4863" customWidth="1" width="11.42578125"/>
    <col min="4864" max="4864" customWidth="1" width="11.42578125"/>
    <col min="4865" max="4865" customWidth="1" width="11.42578125"/>
    <col min="4866" max="4866" customWidth="1" width="11.42578125"/>
    <col min="4867" max="4867" customWidth="1" width="11.42578125"/>
    <col min="4868" max="4868" customWidth="1" width="11.42578125"/>
    <col min="4869" max="4869" customWidth="1" width="11.42578125"/>
    <col min="4870" max="4870" customWidth="1" width="11.42578125"/>
    <col min="4871" max="4871" customWidth="1" width="11.42578125"/>
    <col min="4872" max="4872" customWidth="1" width="11.42578125"/>
    <col min="4873" max="4873" customWidth="1" width="11.42578125"/>
    <col min="4874" max="4874" customWidth="1" width="11.42578125"/>
    <col min="4875" max="4875" customWidth="1" width="11.42578125"/>
    <col min="4876" max="4876" customWidth="1" width="11.42578125"/>
    <col min="4877" max="4877" customWidth="1" width="11.42578125"/>
    <col min="4878" max="4878" customWidth="1" width="11.42578125"/>
    <col min="4879" max="4879" customWidth="1" width="11.42578125"/>
    <col min="4880" max="4880" customWidth="1" width="11.42578125"/>
    <col min="4881" max="4881" customWidth="1" width="11.42578125"/>
    <col min="4882" max="4882" customWidth="1" width="11.42578125"/>
    <col min="4883" max="4883" customWidth="1" width="11.42578125"/>
    <col min="4884" max="4884" customWidth="1" width="11.42578125"/>
    <col min="4885" max="4885" customWidth="1" width="11.42578125"/>
    <col min="4886" max="4886" customWidth="1" width="11.42578125"/>
    <col min="4887" max="4887" customWidth="1" width="11.42578125"/>
    <col min="4888" max="4888" customWidth="1" width="11.42578125"/>
    <col min="4889" max="4889" customWidth="1" width="11.42578125"/>
    <col min="4890" max="4890" customWidth="1" width="11.42578125"/>
    <col min="4891" max="4891" customWidth="1" width="11.42578125"/>
    <col min="4892" max="4892" customWidth="1" width="11.42578125"/>
    <col min="4893" max="4893" customWidth="1" width="11.42578125"/>
    <col min="4894" max="4894" customWidth="1" width="11.42578125"/>
    <col min="4895" max="4895" customWidth="1" width="11.42578125"/>
    <col min="4896" max="4896" customWidth="1" width="11.42578125"/>
    <col min="4897" max="4897" customWidth="1" width="11.42578125"/>
    <col min="4898" max="4898" customWidth="1" width="11.42578125"/>
    <col min="4899" max="4899" customWidth="1" width="11.42578125"/>
    <col min="4900" max="4900" customWidth="1" width="11.42578125"/>
    <col min="4901" max="4901" customWidth="1" width="11.42578125"/>
    <col min="4902" max="4902" customWidth="1" width="11.42578125"/>
    <col min="4903" max="4903" customWidth="1" width="11.42578125"/>
    <col min="4904" max="4904" customWidth="1" width="11.42578125"/>
    <col min="4905" max="4905" customWidth="1" width="11.42578125"/>
    <col min="4906" max="4906" customWidth="1" width="11.42578125"/>
    <col min="4907" max="4907" customWidth="1" width="11.42578125"/>
    <col min="4908" max="4908" customWidth="1" width="11.42578125"/>
    <col min="4909" max="4909" customWidth="1" width="11.42578125"/>
    <col min="4910" max="4910" customWidth="1" width="11.42578125"/>
    <col min="4911" max="4911" customWidth="1" width="11.42578125"/>
    <col min="4912" max="4912" customWidth="1" width="11.42578125"/>
    <col min="4913" max="4913" customWidth="1" width="11.42578125"/>
    <col min="4914" max="4914" customWidth="1" width="11.42578125"/>
    <col min="4915" max="4915" customWidth="1" width="11.42578125"/>
    <col min="4916" max="4916" customWidth="1" width="11.42578125"/>
    <col min="4917" max="4917" customWidth="1" width="11.42578125"/>
    <col min="4918" max="4918" customWidth="1" width="11.42578125"/>
    <col min="4919" max="4919" customWidth="1" width="11.42578125"/>
    <col min="4920" max="4920" customWidth="1" width="11.42578125"/>
    <col min="4921" max="4921" customWidth="1" width="11.42578125"/>
    <col min="4922" max="4922" customWidth="1" width="11.42578125"/>
    <col min="4923" max="4923" customWidth="1" width="11.42578125"/>
    <col min="4924" max="4924" customWidth="1" width="11.42578125"/>
    <col min="4925" max="4925" customWidth="1" width="11.42578125"/>
    <col min="4926" max="4926" customWidth="1" width="11.42578125"/>
    <col min="4927" max="4927" customWidth="1" width="11.42578125"/>
    <col min="4928" max="4928" customWidth="1" width="11.42578125"/>
    <col min="4929" max="4929" customWidth="1" width="11.42578125"/>
    <col min="4930" max="4930" customWidth="1" width="11.42578125"/>
    <col min="4931" max="4931" customWidth="1" width="11.42578125"/>
    <col min="4932" max="4932" customWidth="1" width="11.42578125"/>
    <col min="4933" max="4933" customWidth="1" width="11.42578125"/>
    <col min="4934" max="4934" customWidth="1" width="11.42578125"/>
    <col min="4935" max="4935" customWidth="1" width="11.42578125"/>
    <col min="4936" max="4936" customWidth="1" width="11.42578125"/>
    <col min="4937" max="4937" customWidth="1" width="11.42578125"/>
    <col min="4938" max="4938" customWidth="1" width="11.42578125"/>
    <col min="4939" max="4939" customWidth="1" width="11.42578125"/>
    <col min="4940" max="4940" customWidth="1" width="11.42578125"/>
    <col min="4941" max="4941" customWidth="1" width="11.42578125"/>
    <col min="4942" max="4942" customWidth="1" width="11.42578125"/>
    <col min="4943" max="4943" customWidth="1" width="11.42578125"/>
    <col min="4944" max="4944" customWidth="1" width="11.42578125"/>
    <col min="4945" max="4945" customWidth="1" width="11.42578125"/>
    <col min="4946" max="4946" customWidth="1" width="11.42578125"/>
    <col min="4947" max="4947" customWidth="1" width="11.42578125"/>
    <col min="4948" max="4948" customWidth="1" width="11.42578125"/>
    <col min="4949" max="4949" customWidth="1" width="11.42578125"/>
    <col min="4950" max="4950" customWidth="1" width="11.42578125"/>
    <col min="4951" max="4951" customWidth="1" width="11.42578125"/>
    <col min="4952" max="4952" customWidth="1" width="11.42578125"/>
    <col min="4953" max="4953" customWidth="1" width="11.42578125"/>
    <col min="4954" max="4954" customWidth="1" width="11.42578125"/>
    <col min="4955" max="4955" customWidth="1" width="11.42578125"/>
    <col min="4956" max="4956" customWidth="1" width="11.42578125"/>
    <col min="4957" max="4957" customWidth="1" width="11.42578125"/>
    <col min="4958" max="4958" customWidth="1" width="11.42578125"/>
    <col min="4959" max="4959" customWidth="1" width="11.42578125"/>
    <col min="4960" max="4960" customWidth="1" width="11.42578125"/>
    <col min="4961" max="4961" customWidth="1" width="11.42578125"/>
    <col min="4962" max="4962" customWidth="1" width="11.42578125"/>
    <col min="4963" max="4963" customWidth="1" width="11.42578125"/>
    <col min="4964" max="4964" customWidth="1" width="11.42578125"/>
    <col min="4965" max="4965" customWidth="1" width="11.42578125"/>
    <col min="4966" max="4966" customWidth="1" width="11.42578125"/>
    <col min="4967" max="4967" customWidth="1" width="11.42578125"/>
    <col min="4968" max="4968" customWidth="1" width="11.42578125"/>
    <col min="4969" max="4969" customWidth="1" width="11.42578125"/>
    <col min="4970" max="4970" customWidth="1" width="11.42578125"/>
    <col min="4971" max="4971" customWidth="1" width="11.42578125"/>
    <col min="4972" max="4972" customWidth="1" width="11.42578125"/>
    <col min="4973" max="4973" customWidth="1" width="11.42578125"/>
    <col min="4974" max="4974" customWidth="1" width="11.42578125"/>
    <col min="4975" max="4975" customWidth="1" width="11.42578125"/>
    <col min="4976" max="4976" customWidth="1" width="11.42578125"/>
    <col min="4977" max="4977" customWidth="1" width="11.42578125"/>
    <col min="4978" max="4978" customWidth="1" width="11.42578125"/>
    <col min="4979" max="4979" customWidth="1" width="11.42578125"/>
    <col min="4980" max="4980" customWidth="1" width="11.42578125"/>
    <col min="4981" max="4981" customWidth="1" width="11.42578125"/>
    <col min="4982" max="4982" customWidth="1" width="11.42578125"/>
    <col min="4983" max="4983" customWidth="1" width="11.42578125"/>
    <col min="4984" max="4984" customWidth="1" width="11.42578125"/>
    <col min="4985" max="4985" customWidth="1" width="11.42578125"/>
    <col min="4986" max="4986" customWidth="1" width="11.42578125"/>
    <col min="4987" max="4987" customWidth="1" width="11.42578125"/>
    <col min="4988" max="4988" customWidth="1" width="11.42578125"/>
    <col min="4989" max="4989" customWidth="1" width="11.42578125"/>
    <col min="4990" max="4990" customWidth="1" width="11.42578125"/>
    <col min="4991" max="4991" customWidth="1" width="11.42578125"/>
    <col min="4992" max="4992" customWidth="1" width="11.42578125"/>
    <col min="4993" max="4993" customWidth="1" width="11.42578125"/>
    <col min="4994" max="4994" customWidth="1" width="11.42578125"/>
    <col min="4995" max="4995" customWidth="1" width="11.42578125"/>
    <col min="4996" max="4996" customWidth="1" width="11.42578125"/>
    <col min="4997" max="4997" customWidth="1" width="11.42578125"/>
    <col min="4998" max="4998" customWidth="1" width="11.42578125"/>
    <col min="4999" max="4999" customWidth="1" width="11.42578125"/>
    <col min="5000" max="5000" customWidth="1" width="11.42578125"/>
    <col min="5001" max="5001" customWidth="1" width="11.42578125"/>
    <col min="5002" max="5002" customWidth="1" width="11.42578125"/>
    <col min="5003" max="5003" customWidth="1" width="11.42578125"/>
    <col min="5004" max="5004" customWidth="1" width="11.42578125"/>
    <col min="5005" max="5005" customWidth="1" width="11.42578125"/>
    <col min="5006" max="5006" customWidth="1" width="11.42578125"/>
    <col min="5007" max="5007" customWidth="1" width="11.42578125"/>
    <col min="5008" max="5008" customWidth="1" width="11.42578125"/>
    <col min="5009" max="5009" customWidth="1" width="11.42578125"/>
    <col min="5010" max="5010" customWidth="1" width="11.42578125"/>
    <col min="5011" max="5011" customWidth="1" width="11.42578125"/>
    <col min="5012" max="5012" customWidth="1" width="11.42578125"/>
    <col min="5013" max="5013" customWidth="1" width="11.42578125"/>
    <col min="5014" max="5014" customWidth="1" width="11.42578125"/>
    <col min="5015" max="5015" customWidth="1" width="11.42578125"/>
    <col min="5016" max="5016" customWidth="1" width="11.42578125"/>
    <col min="5017" max="5017" customWidth="1" width="11.42578125"/>
    <col min="5018" max="5018" customWidth="1" width="11.42578125"/>
    <col min="5019" max="5019" customWidth="1" width="11.42578125"/>
    <col min="5020" max="5020" customWidth="1" width="11.42578125"/>
    <col min="5021" max="5021" customWidth="1" width="11.42578125"/>
    <col min="5022" max="5022" customWidth="1" width="11.42578125"/>
    <col min="5023" max="5023" customWidth="1" width="11.42578125"/>
    <col min="5024" max="5024" customWidth="1" width="11.42578125"/>
    <col min="5025" max="5025" customWidth="1" width="11.42578125"/>
    <col min="5026" max="5026" customWidth="1" width="11.42578125"/>
    <col min="5027" max="5027" customWidth="1" width="11.42578125"/>
    <col min="5028" max="5028" customWidth="1" width="11.42578125"/>
    <col min="5029" max="5029" customWidth="1" width="11.42578125"/>
    <col min="5030" max="5030" customWidth="1" width="11.42578125"/>
    <col min="5031" max="5031" customWidth="1" width="11.42578125"/>
    <col min="5032" max="5032" customWidth="1" width="11.42578125"/>
    <col min="5033" max="5033" customWidth="1" width="11.42578125"/>
    <col min="5034" max="5034" customWidth="1" width="11.42578125"/>
    <col min="5035" max="5035" customWidth="1" width="11.42578125"/>
    <col min="5036" max="5036" customWidth="1" width="11.42578125"/>
    <col min="5037" max="5037" customWidth="1" width="11.42578125"/>
    <col min="5038" max="5038" customWidth="1" width="11.42578125"/>
    <col min="5039" max="5039" customWidth="1" width="11.42578125"/>
    <col min="5040" max="5040" customWidth="1" width="11.42578125"/>
    <col min="5041" max="5041" customWidth="1" width="11.42578125"/>
    <col min="5042" max="5042" customWidth="1" width="11.42578125"/>
    <col min="5043" max="5043" customWidth="1" width="11.42578125"/>
    <col min="5044" max="5044" customWidth="1" width="11.42578125"/>
    <col min="5045" max="5045" customWidth="1" width="11.42578125"/>
    <col min="5046" max="5046" customWidth="1" width="11.42578125"/>
    <col min="5047" max="5047" customWidth="1" width="11.42578125"/>
    <col min="5048" max="5048" customWidth="1" width="11.42578125"/>
    <col min="5049" max="5049" customWidth="1" width="11.42578125"/>
    <col min="5050" max="5050" customWidth="1" width="11.42578125"/>
    <col min="5051" max="5051" customWidth="1" width="11.42578125"/>
    <col min="5052" max="5052" customWidth="1" width="11.42578125"/>
    <col min="5053" max="5053" customWidth="1" width="11.42578125"/>
    <col min="5054" max="5054" customWidth="1" width="11.42578125"/>
    <col min="5055" max="5055" customWidth="1" width="11.42578125"/>
    <col min="5056" max="5056" customWidth="1" width="11.42578125"/>
    <col min="5057" max="5057" customWidth="1" width="11.42578125"/>
    <col min="5058" max="5058" customWidth="1" width="11.42578125"/>
    <col min="5059" max="5059" customWidth="1" width="11.42578125"/>
    <col min="5060" max="5060" customWidth="1" width="11.42578125"/>
    <col min="5061" max="5061" customWidth="1" width="11.42578125"/>
    <col min="5062" max="5062" customWidth="1" width="11.42578125"/>
    <col min="5063" max="5063" customWidth="1" width="11.42578125"/>
    <col min="5064" max="5064" customWidth="1" width="11.42578125"/>
    <col min="5065" max="5065" customWidth="1" width="11.42578125"/>
    <col min="5066" max="5066" customWidth="1" width="11.42578125"/>
    <col min="5067" max="5067" customWidth="1" width="11.42578125"/>
    <col min="5068" max="5068" customWidth="1" width="11.42578125"/>
    <col min="5069" max="5069" customWidth="1" width="11.42578125"/>
    <col min="5070" max="5070" customWidth="1" width="11.42578125"/>
    <col min="5071" max="5071" customWidth="1" width="11.42578125"/>
    <col min="5072" max="5072" customWidth="1" width="11.42578125"/>
    <col min="5073" max="5073" customWidth="1" width="11.42578125"/>
    <col min="5074" max="5074" customWidth="1" width="11.42578125"/>
    <col min="5075" max="5075" customWidth="1" width="11.42578125"/>
    <col min="5076" max="5076" customWidth="1" width="11.42578125"/>
    <col min="5077" max="5077" customWidth="1" width="11.42578125"/>
    <col min="5078" max="5078" customWidth="1" width="11.42578125"/>
    <col min="5079" max="5079" customWidth="1" width="11.42578125"/>
    <col min="5080" max="5080" customWidth="1" width="11.42578125"/>
    <col min="5081" max="5081" customWidth="1" width="11.42578125"/>
    <col min="5082" max="5082" customWidth="1" width="11.42578125"/>
    <col min="5083" max="5083" customWidth="1" width="11.42578125"/>
    <col min="5084" max="5084" customWidth="1" width="11.42578125"/>
    <col min="5085" max="5085" customWidth="1" width="11.42578125"/>
    <col min="5086" max="5086" customWidth="1" width="11.42578125"/>
    <col min="5087" max="5087" customWidth="1" width="11.42578125"/>
    <col min="5088" max="5088" customWidth="1" width="11.42578125"/>
    <col min="5089" max="5089" customWidth="1" width="11.42578125"/>
    <col min="5090" max="5090" customWidth="1" width="11.42578125"/>
    <col min="5091" max="5091" customWidth="1" width="11.42578125"/>
    <col min="5092" max="5092" customWidth="1" width="11.42578125"/>
    <col min="5093" max="5093" customWidth="1" width="11.42578125"/>
    <col min="5094" max="5094" customWidth="1" width="11.42578125"/>
    <col min="5095" max="5095" customWidth="1" width="11.42578125"/>
    <col min="5096" max="5096" customWidth="1" width="11.42578125"/>
    <col min="5097" max="5097" customWidth="1" width="11.42578125"/>
    <col min="5098" max="5098" customWidth="1" width="11.42578125"/>
    <col min="5099" max="5099" customWidth="1" width="11.42578125"/>
    <col min="5100" max="5100" customWidth="1" width="11.42578125"/>
    <col min="5101" max="5101" customWidth="1" width="11.42578125"/>
    <col min="5102" max="5102" customWidth="1" width="11.42578125"/>
    <col min="5103" max="5103" customWidth="1" width="11.42578125"/>
    <col min="5104" max="5104" customWidth="1" width="11.42578125"/>
    <col min="5105" max="5105" customWidth="1" width="11.42578125"/>
    <col min="5106" max="5106" customWidth="1" width="11.42578125"/>
    <col min="5107" max="5107" customWidth="1" width="11.42578125"/>
    <col min="5108" max="5108" customWidth="1" width="11.42578125"/>
    <col min="5109" max="5109" customWidth="1" width="11.42578125"/>
    <col min="5110" max="5110" customWidth="1" width="11.42578125"/>
    <col min="5111" max="5111" customWidth="1" width="11.42578125"/>
    <col min="5112" max="5112" customWidth="1" width="11.42578125"/>
    <col min="5113" max="5113" customWidth="1" width="11.42578125"/>
    <col min="5114" max="5114" customWidth="1" width="11.42578125"/>
    <col min="5115" max="5115" customWidth="1" width="11.42578125"/>
    <col min="5116" max="5116" customWidth="1" width="11.42578125"/>
    <col min="5117" max="5117" customWidth="1" width="11.42578125"/>
    <col min="5118" max="5118" customWidth="1" width="11.42578125"/>
    <col min="5119" max="5119" customWidth="1" width="11.42578125"/>
    <col min="5120" max="5120" customWidth="1" width="11.42578125"/>
    <col min="5121" max="5121" customWidth="1" width="11.42578125"/>
    <col min="5122" max="5122" customWidth="1" width="11.42578125"/>
    <col min="5123" max="5123" customWidth="1" width="11.42578125"/>
    <col min="5124" max="5124" customWidth="1" width="11.42578125"/>
    <col min="5125" max="5125" customWidth="1" width="11.42578125"/>
    <col min="5126" max="5126" customWidth="1" width="11.42578125"/>
    <col min="5127" max="5127" customWidth="1" width="11.42578125"/>
    <col min="5128" max="5128" customWidth="1" width="11.42578125"/>
    <col min="5129" max="5129" customWidth="1" width="11.42578125"/>
    <col min="5130" max="5130" customWidth="1" width="11.42578125"/>
    <col min="5131" max="5131" customWidth="1" width="11.42578125"/>
    <col min="5132" max="5132" customWidth="1" width="11.42578125"/>
    <col min="5133" max="5133" customWidth="1" width="11.42578125"/>
    <col min="5134" max="5134" customWidth="1" width="11.42578125"/>
    <col min="5135" max="5135" customWidth="1" width="11.42578125"/>
    <col min="5136" max="5136" customWidth="1" width="11.42578125"/>
    <col min="5137" max="5137" customWidth="1" width="11.42578125"/>
    <col min="5138" max="5138" customWidth="1" width="11.42578125"/>
    <col min="5139" max="5139" customWidth="1" width="11.42578125"/>
    <col min="5140" max="5140" customWidth="1" width="11.42578125"/>
    <col min="5141" max="5141" customWidth="1" width="11.42578125"/>
    <col min="5142" max="5142" customWidth="1" width="11.42578125"/>
    <col min="5143" max="5143" customWidth="1" width="11.42578125"/>
    <col min="5144" max="5144" customWidth="1" width="11.42578125"/>
    <col min="5145" max="5145" customWidth="1" width="11.42578125"/>
    <col min="5146" max="5146" customWidth="1" width="11.42578125"/>
    <col min="5147" max="5147" customWidth="1" width="11.42578125"/>
    <col min="5148" max="5148" customWidth="1" width="11.42578125"/>
    <col min="5149" max="5149" customWidth="1" width="11.42578125"/>
    <col min="5150" max="5150" customWidth="1" width="11.42578125"/>
    <col min="5151" max="5151" customWidth="1" width="11.42578125"/>
    <col min="5152" max="5152" customWidth="1" width="11.42578125"/>
    <col min="5153" max="5153" customWidth="1" width="11.42578125"/>
    <col min="5154" max="5154" customWidth="1" width="11.42578125"/>
    <col min="5155" max="5155" customWidth="1" width="11.42578125"/>
    <col min="5156" max="5156" customWidth="1" width="11.42578125"/>
    <col min="5157" max="5157" customWidth="1" width="11.42578125"/>
    <col min="5158" max="5158" customWidth="1" width="11.42578125"/>
    <col min="5159" max="5159" customWidth="1" width="11.42578125"/>
    <col min="5160" max="5160" customWidth="1" width="11.42578125"/>
    <col min="5161" max="5161" customWidth="1" width="11.42578125"/>
    <col min="5162" max="5162" customWidth="1" width="11.42578125"/>
    <col min="5163" max="5163" customWidth="1" width="11.42578125"/>
    <col min="5164" max="5164" customWidth="1" width="11.42578125"/>
    <col min="5165" max="5165" customWidth="1" width="11.42578125"/>
    <col min="5166" max="5166" customWidth="1" width="11.42578125"/>
    <col min="5167" max="5167" customWidth="1" width="11.42578125"/>
    <col min="5168" max="5168" customWidth="1" width="11.42578125"/>
    <col min="5169" max="5169" customWidth="1" width="11.42578125"/>
    <col min="5170" max="5170" customWidth="1" width="11.42578125"/>
    <col min="5171" max="5171" customWidth="1" width="11.42578125"/>
    <col min="5172" max="5172" customWidth="1" width="11.42578125"/>
    <col min="5173" max="5173" customWidth="1" width="11.42578125"/>
    <col min="5174" max="5174" customWidth="1" width="11.42578125"/>
    <col min="5175" max="5175" customWidth="1" width="11.42578125"/>
    <col min="5176" max="5176" customWidth="1" width="11.42578125"/>
    <col min="5177" max="5177" customWidth="1" width="11.42578125"/>
    <col min="5178" max="5178" customWidth="1" width="11.42578125"/>
    <col min="5179" max="5179" customWidth="1" width="11.42578125"/>
    <col min="5180" max="5180" customWidth="1" width="11.42578125"/>
    <col min="5181" max="5181" customWidth="1" width="11.42578125"/>
    <col min="5182" max="5182" customWidth="1" width="11.42578125"/>
    <col min="5183" max="5183" customWidth="1" width="11.42578125"/>
    <col min="5184" max="5184" customWidth="1" width="11.42578125"/>
    <col min="5185" max="5185" customWidth="1" width="11.42578125"/>
    <col min="5186" max="5186" customWidth="1" width="11.42578125"/>
    <col min="5187" max="5187" customWidth="1" width="11.42578125"/>
    <col min="5188" max="5188" customWidth="1" width="11.42578125"/>
    <col min="5189" max="5189" customWidth="1" width="11.42578125"/>
    <col min="5190" max="5190" customWidth="1" width="11.42578125"/>
    <col min="5191" max="5191" customWidth="1" width="11.42578125"/>
    <col min="5192" max="5192" customWidth="1" width="11.42578125"/>
    <col min="5193" max="5193" customWidth="1" width="11.42578125"/>
    <col min="5194" max="5194" customWidth="1" width="11.42578125"/>
    <col min="5195" max="5195" customWidth="1" width="11.42578125"/>
    <col min="5196" max="5196" customWidth="1" width="11.42578125"/>
    <col min="5197" max="5197" customWidth="1" width="11.42578125"/>
    <col min="5198" max="5198" customWidth="1" width="11.42578125"/>
    <col min="5199" max="5199" customWidth="1" width="11.42578125"/>
    <col min="5200" max="5200" customWidth="1" width="11.42578125"/>
    <col min="5201" max="5201" customWidth="1" width="11.42578125"/>
    <col min="5202" max="5202" customWidth="1" width="11.42578125"/>
    <col min="5203" max="5203" customWidth="1" width="11.42578125"/>
    <col min="5204" max="5204" customWidth="1" width="11.42578125"/>
    <col min="5205" max="5205" customWidth="1" width="11.42578125"/>
    <col min="5206" max="5206" customWidth="1" width="11.42578125"/>
    <col min="5207" max="5207" customWidth="1" width="11.42578125"/>
    <col min="5208" max="5208" customWidth="1" width="11.42578125"/>
    <col min="5209" max="5209" customWidth="1" width="11.42578125"/>
    <col min="5210" max="5210" customWidth="1" width="11.42578125"/>
    <col min="5211" max="5211" customWidth="1" width="11.42578125"/>
    <col min="5212" max="5212" customWidth="1" width="11.42578125"/>
    <col min="5213" max="5213" customWidth="1" width="11.42578125"/>
    <col min="5214" max="5214" customWidth="1" width="11.42578125"/>
    <col min="5215" max="5215" customWidth="1" width="11.42578125"/>
    <col min="5216" max="5216" customWidth="1" width="11.42578125"/>
    <col min="5217" max="5217" customWidth="1" width="11.42578125"/>
    <col min="5218" max="5218" customWidth="1" width="11.42578125"/>
    <col min="5219" max="5219" customWidth="1" width="11.42578125"/>
    <col min="5220" max="5220" customWidth="1" width="11.42578125"/>
    <col min="5221" max="5221" customWidth="1" width="11.42578125"/>
    <col min="5222" max="5222" customWidth="1" width="11.42578125"/>
    <col min="5223" max="5223" customWidth="1" width="11.42578125"/>
    <col min="5224" max="5224" customWidth="1" width="11.42578125"/>
    <col min="5225" max="5225" customWidth="1" width="11.42578125"/>
    <col min="5226" max="5226" customWidth="1" width="11.42578125"/>
    <col min="5227" max="5227" customWidth="1" width="11.42578125"/>
    <col min="5228" max="5228" customWidth="1" width="11.42578125"/>
    <col min="5229" max="5229" customWidth="1" width="11.42578125"/>
    <col min="5230" max="5230" customWidth="1" width="11.42578125"/>
    <col min="5231" max="5231" customWidth="1" width="11.42578125"/>
    <col min="5232" max="5232" customWidth="1" width="11.42578125"/>
    <col min="5233" max="5233" customWidth="1" width="11.42578125"/>
    <col min="5234" max="5234" customWidth="1" width="11.42578125"/>
    <col min="5235" max="5235" customWidth="1" width="11.42578125"/>
    <col min="5236" max="5236" customWidth="1" width="11.42578125"/>
    <col min="5237" max="5237" customWidth="1" width="11.42578125"/>
    <col min="5238" max="5238" customWidth="1" width="11.42578125"/>
    <col min="5239" max="5239" customWidth="1" width="11.42578125"/>
    <col min="5240" max="5240" customWidth="1" width="11.42578125"/>
    <col min="5241" max="5241" customWidth="1" width="11.42578125"/>
    <col min="5242" max="5242" customWidth="1" width="11.42578125"/>
    <col min="5243" max="5243" customWidth="1" width="11.42578125"/>
    <col min="5244" max="5244" customWidth="1" width="11.42578125"/>
    <col min="5245" max="5245" customWidth="1" width="11.42578125"/>
    <col min="5246" max="5246" customWidth="1" width="11.42578125"/>
    <col min="5247" max="5247" customWidth="1" width="11.42578125"/>
    <col min="5248" max="5248" customWidth="1" width="11.42578125"/>
    <col min="5249" max="5249" customWidth="1" width="11.42578125"/>
    <col min="5250" max="5250" customWidth="1" width="11.42578125"/>
    <col min="5251" max="5251" customWidth="1" width="11.42578125"/>
    <col min="5252" max="5252" customWidth="1" width="11.42578125"/>
    <col min="5253" max="5253" customWidth="1" width="11.42578125"/>
    <col min="5254" max="5254" customWidth="1" width="11.42578125"/>
    <col min="5255" max="5255" customWidth="1" width="11.42578125"/>
    <col min="5256" max="5256" customWidth="1" width="11.42578125"/>
    <col min="5257" max="5257" customWidth="1" width="11.42578125"/>
    <col min="5258" max="5258" customWidth="1" width="11.42578125"/>
    <col min="5259" max="5259" customWidth="1" width="11.42578125"/>
    <col min="5260" max="5260" customWidth="1" width="11.42578125"/>
    <col min="5261" max="5261" customWidth="1" width="11.42578125"/>
    <col min="5262" max="5262" customWidth="1" width="11.42578125"/>
    <col min="5263" max="5263" customWidth="1" width="11.42578125"/>
    <col min="5264" max="5264" customWidth="1" width="11.42578125"/>
    <col min="5265" max="5265" customWidth="1" width="11.42578125"/>
    <col min="5266" max="5266" customWidth="1" width="11.42578125"/>
    <col min="5267" max="5267" customWidth="1" width="11.42578125"/>
    <col min="5268" max="5268" customWidth="1" width="11.42578125"/>
    <col min="5269" max="5269" customWidth="1" width="11.42578125"/>
    <col min="5270" max="5270" customWidth="1" width="11.42578125"/>
    <col min="5271" max="5271" customWidth="1" width="11.42578125"/>
    <col min="5272" max="5272" customWidth="1" width="11.42578125"/>
    <col min="5273" max="5273" customWidth="1" width="11.42578125"/>
    <col min="5274" max="5274" customWidth="1" width="11.42578125"/>
    <col min="5275" max="5275" customWidth="1" width="11.42578125"/>
    <col min="5276" max="5276" customWidth="1" width="11.42578125"/>
    <col min="5277" max="5277" customWidth="1" width="11.42578125"/>
    <col min="5278" max="5278" customWidth="1" width="11.42578125"/>
    <col min="5279" max="5279" customWidth="1" width="11.42578125"/>
    <col min="5280" max="5280" customWidth="1" width="11.42578125"/>
    <col min="5281" max="5281" customWidth="1" width="11.42578125"/>
    <col min="5282" max="5282" customWidth="1" width="11.42578125"/>
    <col min="5283" max="5283" customWidth="1" width="11.42578125"/>
    <col min="5284" max="5284" customWidth="1" width="11.42578125"/>
    <col min="5285" max="5285" customWidth="1" width="11.42578125"/>
    <col min="5286" max="5286" customWidth="1" width="11.42578125"/>
    <col min="5287" max="5287" customWidth="1" width="11.42578125"/>
    <col min="5288" max="5288" customWidth="1" width="11.42578125"/>
    <col min="5289" max="5289" customWidth="1" width="11.42578125"/>
    <col min="5290" max="5290" customWidth="1" width="11.42578125"/>
    <col min="5291" max="5291" customWidth="1" width="11.42578125"/>
    <col min="5292" max="5292" customWidth="1" width="11.42578125"/>
    <col min="5293" max="5293" customWidth="1" width="11.42578125"/>
    <col min="5294" max="5294" customWidth="1" width="11.42578125"/>
    <col min="5295" max="5295" customWidth="1" width="11.42578125"/>
    <col min="5296" max="5296" customWidth="1" width="11.42578125"/>
    <col min="5297" max="5297" customWidth="1" width="11.42578125"/>
    <col min="5298" max="5298" customWidth="1" width="11.42578125"/>
    <col min="5299" max="5299" customWidth="1" width="11.42578125"/>
    <col min="5300" max="5300" customWidth="1" width="11.42578125"/>
    <col min="5301" max="5301" customWidth="1" width="11.42578125"/>
    <col min="5302" max="5302" customWidth="1" width="11.42578125"/>
    <col min="5303" max="5303" customWidth="1" width="11.42578125"/>
    <col min="5304" max="5304" customWidth="1" width="11.42578125"/>
    <col min="5305" max="5305" customWidth="1" width="11.42578125"/>
    <col min="5306" max="5306" customWidth="1" width="11.42578125"/>
    <col min="5307" max="5307" customWidth="1" width="11.42578125"/>
    <col min="5308" max="5308" customWidth="1" width="11.42578125"/>
    <col min="5309" max="5309" customWidth="1" width="11.42578125"/>
    <col min="5310" max="5310" customWidth="1" width="11.42578125"/>
    <col min="5311" max="5311" customWidth="1" width="11.42578125"/>
    <col min="5312" max="5312" customWidth="1" width="11.42578125"/>
    <col min="5313" max="5313" customWidth="1" width="11.42578125"/>
    <col min="5314" max="5314" customWidth="1" width="11.42578125"/>
    <col min="5315" max="5315" customWidth="1" width="11.42578125"/>
    <col min="5316" max="5316" customWidth="1" width="11.42578125"/>
    <col min="5317" max="5317" customWidth="1" width="11.42578125"/>
    <col min="5318" max="5318" customWidth="1" width="11.42578125"/>
    <col min="5319" max="5319" customWidth="1" width="11.42578125"/>
    <col min="5320" max="5320" customWidth="1" width="11.42578125"/>
    <col min="5321" max="5321" customWidth="1" width="11.42578125"/>
    <col min="5322" max="5322" customWidth="1" width="11.42578125"/>
    <col min="5323" max="5323" customWidth="1" width="11.42578125"/>
    <col min="5324" max="5324" customWidth="1" width="11.42578125"/>
    <col min="5325" max="5325" customWidth="1" width="11.42578125"/>
    <col min="5326" max="5326" customWidth="1" width="11.42578125"/>
    <col min="5327" max="5327" customWidth="1" width="11.42578125"/>
    <col min="5328" max="5328" customWidth="1" width="11.42578125"/>
    <col min="5329" max="5329" customWidth="1" width="11.42578125"/>
    <col min="5330" max="5330" customWidth="1" width="11.42578125"/>
    <col min="5331" max="5331" customWidth="1" width="11.42578125"/>
    <col min="5332" max="5332" customWidth="1" width="11.42578125"/>
    <col min="5333" max="5333" customWidth="1" width="11.42578125"/>
    <col min="5334" max="5334" customWidth="1" width="11.42578125"/>
    <col min="5335" max="5335" customWidth="1" width="11.42578125"/>
    <col min="5336" max="5336" customWidth="1" width="11.42578125"/>
    <col min="5337" max="5337" customWidth="1" width="11.42578125"/>
    <col min="5338" max="5338" customWidth="1" width="11.42578125"/>
    <col min="5339" max="5339" customWidth="1" width="11.42578125"/>
    <col min="5340" max="5340" customWidth="1" width="11.42578125"/>
    <col min="5341" max="5341" customWidth="1" width="11.42578125"/>
    <col min="5342" max="5342" customWidth="1" width="11.42578125"/>
    <col min="5343" max="5343" customWidth="1" width="11.42578125"/>
    <col min="5344" max="5344" customWidth="1" width="11.42578125"/>
    <col min="5345" max="5345" customWidth="1" width="11.42578125"/>
    <col min="5346" max="5346" customWidth="1" width="11.42578125"/>
    <col min="5347" max="5347" customWidth="1" width="11.42578125"/>
    <col min="5348" max="5348" customWidth="1" width="11.42578125"/>
    <col min="5349" max="5349" customWidth="1" width="11.42578125"/>
    <col min="5350" max="5350" customWidth="1" width="11.42578125"/>
    <col min="5351" max="5351" customWidth="1" width="11.42578125"/>
    <col min="5352" max="5352" customWidth="1" width="11.42578125"/>
    <col min="5353" max="5353" customWidth="1" width="11.42578125"/>
    <col min="5354" max="5354" customWidth="1" width="11.42578125"/>
    <col min="5355" max="5355" customWidth="1" width="11.42578125"/>
    <col min="5356" max="5356" customWidth="1" width="11.42578125"/>
    <col min="5357" max="5357" customWidth="1" width="11.42578125"/>
    <col min="5358" max="5358" customWidth="1" width="11.42578125"/>
    <col min="5359" max="5359" customWidth="1" width="11.42578125"/>
    <col min="5360" max="5360" customWidth="1" width="11.42578125"/>
    <col min="5361" max="5361" customWidth="1" width="11.42578125"/>
    <col min="5362" max="5362" customWidth="1" width="11.42578125"/>
    <col min="5363" max="5363" customWidth="1" width="11.42578125"/>
    <col min="5364" max="5364" customWidth="1" width="11.42578125"/>
    <col min="5365" max="5365" customWidth="1" width="11.42578125"/>
    <col min="5366" max="5366" customWidth="1" width="11.42578125"/>
    <col min="5367" max="5367" customWidth="1" width="11.42578125"/>
    <col min="5368" max="5368" customWidth="1" width="11.42578125"/>
    <col min="5369" max="5369" customWidth="1" width="11.42578125"/>
    <col min="5370" max="5370" customWidth="1" width="11.42578125"/>
    <col min="5371" max="5371" customWidth="1" width="11.42578125"/>
    <col min="5372" max="5372" customWidth="1" width="11.42578125"/>
    <col min="5373" max="5373" customWidth="1" width="11.42578125"/>
    <col min="5374" max="5374" customWidth="1" width="11.42578125"/>
    <col min="5375" max="5375" customWidth="1" width="11.42578125"/>
    <col min="5376" max="5376" customWidth="1" width="11.42578125"/>
    <col min="5377" max="5377" customWidth="1" width="11.42578125"/>
    <col min="5378" max="5378" customWidth="1" width="11.42578125"/>
    <col min="5379" max="5379" customWidth="1" width="11.42578125"/>
    <col min="5380" max="5380" customWidth="1" width="11.42578125"/>
    <col min="5381" max="5381" customWidth="1" width="11.42578125"/>
    <col min="5382" max="5382" customWidth="1" width="11.42578125"/>
    <col min="5383" max="5383" customWidth="1" width="11.42578125"/>
    <col min="5384" max="5384" customWidth="1" width="11.42578125"/>
    <col min="5385" max="5385" customWidth="1" width="11.42578125"/>
    <col min="5386" max="5386" customWidth="1" width="11.42578125"/>
    <col min="5387" max="5387" customWidth="1" width="11.42578125"/>
    <col min="5388" max="5388" customWidth="1" width="11.42578125"/>
    <col min="5389" max="5389" customWidth="1" width="11.42578125"/>
    <col min="5390" max="5390" customWidth="1" width="11.42578125"/>
    <col min="5391" max="5391" customWidth="1" width="11.42578125"/>
    <col min="5392" max="5392" customWidth="1" width="11.42578125"/>
    <col min="5393" max="5393" customWidth="1" width="11.42578125"/>
    <col min="5394" max="5394" customWidth="1" width="11.42578125"/>
    <col min="5395" max="5395" customWidth="1" width="11.42578125"/>
    <col min="5396" max="5396" customWidth="1" width="11.42578125"/>
    <col min="5397" max="5397" customWidth="1" width="11.42578125"/>
    <col min="5398" max="5398" customWidth="1" width="11.42578125"/>
    <col min="5399" max="5399" customWidth="1" width="11.42578125"/>
    <col min="5400" max="5400" customWidth="1" width="11.42578125"/>
    <col min="5401" max="5401" customWidth="1" width="11.42578125"/>
    <col min="5402" max="5402" customWidth="1" width="11.42578125"/>
    <col min="5403" max="5403" customWidth="1" width="11.42578125"/>
    <col min="5404" max="5404" customWidth="1" width="11.42578125"/>
    <col min="5405" max="5405" customWidth="1" width="11.42578125"/>
    <col min="5406" max="5406" customWidth="1" width="11.42578125"/>
    <col min="5407" max="5407" customWidth="1" width="11.42578125"/>
    <col min="5408" max="5408" customWidth="1" width="11.42578125"/>
    <col min="5409" max="5409" customWidth="1" width="11.42578125"/>
    <col min="5410" max="5410" customWidth="1" width="11.42578125"/>
    <col min="5411" max="5411" customWidth="1" width="11.42578125"/>
    <col min="5412" max="5412" customWidth="1" width="11.42578125"/>
    <col min="5413" max="5413" customWidth="1" width="11.42578125"/>
    <col min="5414" max="5414" customWidth="1" width="11.42578125"/>
    <col min="5415" max="5415" customWidth="1" width="11.42578125"/>
    <col min="5416" max="5416" customWidth="1" width="11.42578125"/>
    <col min="5417" max="5417" customWidth="1" width="11.42578125"/>
    <col min="5418" max="5418" customWidth="1" width="11.42578125"/>
    <col min="5419" max="5419" customWidth="1" width="11.42578125"/>
    <col min="5420" max="5420" customWidth="1" width="11.42578125"/>
    <col min="5421" max="5421" customWidth="1" width="11.42578125"/>
    <col min="5422" max="5422" customWidth="1" width="11.42578125"/>
    <col min="5423" max="5423" customWidth="1" width="11.42578125"/>
    <col min="5424" max="5424" customWidth="1" width="11.42578125"/>
    <col min="5425" max="5425" customWidth="1" width="11.42578125"/>
    <col min="5426" max="5426" customWidth="1" width="11.42578125"/>
    <col min="5427" max="5427" customWidth="1" width="11.42578125"/>
    <col min="5428" max="5428" customWidth="1" width="11.42578125"/>
    <col min="5429" max="5429" customWidth="1" width="11.42578125"/>
    <col min="5430" max="5430" customWidth="1" width="11.42578125"/>
    <col min="5431" max="5431" customWidth="1" width="11.42578125"/>
    <col min="5432" max="5432" customWidth="1" width="11.42578125"/>
    <col min="5433" max="5433" customWidth="1" width="11.42578125"/>
    <col min="5434" max="5434" customWidth="1" width="11.42578125"/>
    <col min="5435" max="5435" customWidth="1" width="11.42578125"/>
    <col min="5436" max="5436" customWidth="1" width="11.42578125"/>
    <col min="5437" max="5437" customWidth="1" width="11.42578125"/>
    <col min="5438" max="5438" customWidth="1" width="11.42578125"/>
    <col min="5439" max="5439" customWidth="1" width="11.42578125"/>
    <col min="5440" max="5440" customWidth="1" width="11.42578125"/>
    <col min="5441" max="5441" customWidth="1" width="11.42578125"/>
    <col min="5442" max="5442" customWidth="1" width="11.42578125"/>
    <col min="5443" max="5443" customWidth="1" width="11.42578125"/>
    <col min="5444" max="5444" customWidth="1" width="11.42578125"/>
    <col min="5445" max="5445" customWidth="1" width="11.42578125"/>
    <col min="5446" max="5446" customWidth="1" width="11.42578125"/>
    <col min="5447" max="5447" customWidth="1" width="11.42578125"/>
    <col min="5448" max="5448" customWidth="1" width="11.42578125"/>
    <col min="5449" max="5449" customWidth="1" width="11.42578125"/>
    <col min="5450" max="5450" customWidth="1" width="11.42578125"/>
    <col min="5451" max="5451" customWidth="1" width="11.42578125"/>
    <col min="5452" max="5452" customWidth="1" width="11.42578125"/>
    <col min="5453" max="5453" customWidth="1" width="11.42578125"/>
    <col min="5454" max="5454" customWidth="1" width="11.42578125"/>
    <col min="5455" max="5455" customWidth="1" width="11.42578125"/>
    <col min="5456" max="5456" customWidth="1" width="11.42578125"/>
    <col min="5457" max="5457" customWidth="1" width="11.42578125"/>
    <col min="5458" max="5458" customWidth="1" width="11.42578125"/>
    <col min="5459" max="5459" customWidth="1" width="11.42578125"/>
    <col min="5460" max="5460" customWidth="1" width="11.42578125"/>
    <col min="5461" max="5461" customWidth="1" width="11.42578125"/>
    <col min="5462" max="5462" customWidth="1" width="11.42578125"/>
    <col min="5463" max="5463" customWidth="1" width="11.42578125"/>
    <col min="5464" max="5464" customWidth="1" width="11.42578125"/>
    <col min="5465" max="5465" customWidth="1" width="11.42578125"/>
    <col min="5466" max="5466" customWidth="1" width="11.42578125"/>
    <col min="5467" max="5467" customWidth="1" width="11.42578125"/>
    <col min="5468" max="5468" customWidth="1" width="11.42578125"/>
    <col min="5469" max="5469" customWidth="1" width="11.42578125"/>
    <col min="5470" max="5470" customWidth="1" width="11.42578125"/>
    <col min="5471" max="5471" customWidth="1" width="11.42578125"/>
    <col min="5472" max="5472" customWidth="1" width="11.42578125"/>
    <col min="5473" max="5473" customWidth="1" width="11.42578125"/>
    <col min="5474" max="5474" customWidth="1" width="11.42578125"/>
    <col min="5475" max="5475" customWidth="1" width="11.42578125"/>
    <col min="5476" max="5476" customWidth="1" width="11.42578125"/>
    <col min="5477" max="5477" customWidth="1" width="11.42578125"/>
    <col min="5478" max="5478" customWidth="1" width="11.42578125"/>
    <col min="5479" max="5479" customWidth="1" width="11.42578125"/>
    <col min="5480" max="5480" customWidth="1" width="11.42578125"/>
    <col min="5481" max="5481" customWidth="1" width="11.42578125"/>
    <col min="5482" max="5482" customWidth="1" width="11.42578125"/>
    <col min="5483" max="5483" customWidth="1" width="11.42578125"/>
    <col min="5484" max="5484" customWidth="1" width="11.42578125"/>
    <col min="5485" max="5485" customWidth="1" width="11.42578125"/>
    <col min="5486" max="5486" customWidth="1" width="11.42578125"/>
    <col min="5487" max="5487" customWidth="1" width="11.42578125"/>
    <col min="5488" max="5488" customWidth="1" width="11.42578125"/>
    <col min="5489" max="5489" customWidth="1" width="11.42578125"/>
    <col min="5490" max="5490" customWidth="1" width="11.42578125"/>
    <col min="5491" max="5491" customWidth="1" width="11.42578125"/>
    <col min="5492" max="5492" customWidth="1" width="11.42578125"/>
    <col min="5493" max="5493" customWidth="1" width="11.42578125"/>
    <col min="5494" max="5494" customWidth="1" width="11.42578125"/>
    <col min="5495" max="5495" customWidth="1" width="11.42578125"/>
    <col min="5496" max="5496" customWidth="1" width="11.42578125"/>
    <col min="5497" max="5497" customWidth="1" width="11.42578125"/>
    <col min="5498" max="5498" customWidth="1" width="11.42578125"/>
    <col min="5499" max="5499" customWidth="1" width="11.42578125"/>
    <col min="5500" max="5500" customWidth="1" width="11.42578125"/>
    <col min="5501" max="5501" customWidth="1" width="11.42578125"/>
    <col min="5502" max="5502" customWidth="1" width="11.42578125"/>
    <col min="5503" max="5503" customWidth="1" width="11.42578125"/>
    <col min="5504" max="5504" customWidth="1" width="11.42578125"/>
    <col min="5505" max="5505" customWidth="1" width="11.42578125"/>
    <col min="5506" max="5506" customWidth="1" width="11.42578125"/>
    <col min="5507" max="5507" customWidth="1" width="11.42578125"/>
    <col min="5508" max="5508" customWidth="1" width="11.42578125"/>
    <col min="5509" max="5509" customWidth="1" width="11.42578125"/>
    <col min="5510" max="5510" customWidth="1" width="11.42578125"/>
    <col min="5511" max="5511" customWidth="1" width="11.42578125"/>
    <col min="5512" max="5512" customWidth="1" width="11.42578125"/>
    <col min="5513" max="5513" customWidth="1" width="11.42578125"/>
    <col min="5514" max="5514" customWidth="1" width="11.42578125"/>
    <col min="5515" max="5515" customWidth="1" width="11.42578125"/>
    <col min="5516" max="5516" customWidth="1" width="11.42578125"/>
    <col min="5517" max="5517" customWidth="1" width="11.42578125"/>
    <col min="5518" max="5518" customWidth="1" width="11.42578125"/>
    <col min="5519" max="5519" customWidth="1" width="11.42578125"/>
    <col min="5520" max="5520" customWidth="1" width="11.42578125"/>
    <col min="5521" max="5521" customWidth="1" width="11.42578125"/>
    <col min="5522" max="5522" customWidth="1" width="11.42578125"/>
    <col min="5523" max="5523" customWidth="1" width="11.42578125"/>
    <col min="5524" max="5524" customWidth="1" width="11.42578125"/>
    <col min="5525" max="5525" customWidth="1" width="11.42578125"/>
    <col min="5526" max="5526" customWidth="1" width="11.42578125"/>
    <col min="5527" max="5527" customWidth="1" width="11.42578125"/>
    <col min="5528" max="5528" customWidth="1" width="11.42578125"/>
    <col min="5529" max="5529" customWidth="1" width="11.42578125"/>
    <col min="5530" max="5530" customWidth="1" width="11.42578125"/>
    <col min="5531" max="5531" customWidth="1" width="11.42578125"/>
    <col min="5532" max="5532" customWidth="1" width="11.42578125"/>
    <col min="5533" max="5533" customWidth="1" width="11.42578125"/>
    <col min="5534" max="5534" customWidth="1" width="11.42578125"/>
    <col min="5535" max="5535" customWidth="1" width="11.42578125"/>
    <col min="5536" max="5536" customWidth="1" width="11.42578125"/>
    <col min="5537" max="5537" customWidth="1" width="11.42578125"/>
    <col min="5538" max="5538" customWidth="1" width="11.42578125"/>
    <col min="5539" max="5539" customWidth="1" width="11.42578125"/>
    <col min="5540" max="5540" customWidth="1" width="11.42578125"/>
    <col min="5541" max="5541" customWidth="1" width="11.42578125"/>
    <col min="5542" max="5542" customWidth="1" width="11.42578125"/>
    <col min="5543" max="5543" customWidth="1" width="11.42578125"/>
    <col min="5544" max="5544" customWidth="1" width="11.42578125"/>
    <col min="5545" max="5545" customWidth="1" width="11.42578125"/>
    <col min="5546" max="5546" customWidth="1" width="11.42578125"/>
    <col min="5547" max="5547" customWidth="1" width="11.42578125"/>
    <col min="5548" max="5548" customWidth="1" width="11.42578125"/>
    <col min="5549" max="5549" customWidth="1" width="11.42578125"/>
    <col min="5550" max="5550" customWidth="1" width="11.42578125"/>
    <col min="5551" max="5551" customWidth="1" width="11.42578125"/>
    <col min="5552" max="5552" customWidth="1" width="11.42578125"/>
    <col min="5553" max="5553" customWidth="1" width="11.42578125"/>
    <col min="5554" max="5554" customWidth="1" width="11.42578125"/>
    <col min="5555" max="5555" customWidth="1" width="11.42578125"/>
    <col min="5556" max="5556" customWidth="1" width="11.42578125"/>
    <col min="5557" max="5557" customWidth="1" width="11.42578125"/>
    <col min="5558" max="5558" customWidth="1" width="11.42578125"/>
    <col min="5559" max="5559" customWidth="1" width="11.42578125"/>
    <col min="5560" max="5560" customWidth="1" width="11.42578125"/>
    <col min="5561" max="5561" customWidth="1" width="11.42578125"/>
    <col min="5562" max="5562" customWidth="1" width="11.42578125"/>
    <col min="5563" max="5563" customWidth="1" width="11.42578125"/>
    <col min="5564" max="5564" customWidth="1" width="11.42578125"/>
    <col min="5565" max="5565" customWidth="1" width="11.42578125"/>
    <col min="5566" max="5566" customWidth="1" width="11.42578125"/>
    <col min="5567" max="5567" customWidth="1" width="11.42578125"/>
    <col min="5568" max="5568" customWidth="1" width="11.42578125"/>
    <col min="5569" max="5569" customWidth="1" width="11.42578125"/>
    <col min="5570" max="5570" customWidth="1" width="11.42578125"/>
    <col min="5571" max="5571" customWidth="1" width="11.42578125"/>
    <col min="5572" max="5572" customWidth="1" width="11.42578125"/>
    <col min="5573" max="5573" customWidth="1" width="11.42578125"/>
    <col min="5574" max="5574" customWidth="1" width="11.42578125"/>
    <col min="5575" max="5575" customWidth="1" width="11.42578125"/>
    <col min="5576" max="5576" customWidth="1" width="11.42578125"/>
    <col min="5577" max="5577" customWidth="1" width="11.42578125"/>
    <col min="5578" max="5578" customWidth="1" width="11.42578125"/>
    <col min="5579" max="5579" customWidth="1" width="11.42578125"/>
    <col min="5580" max="5580" customWidth="1" width="11.42578125"/>
    <col min="5581" max="5581" customWidth="1" width="11.42578125"/>
    <col min="5582" max="5582" customWidth="1" width="11.42578125"/>
    <col min="5583" max="5583" customWidth="1" width="11.42578125"/>
    <col min="5584" max="5584" customWidth="1" width="11.42578125"/>
    <col min="5585" max="5585" customWidth="1" width="11.42578125"/>
    <col min="5586" max="5586" customWidth="1" width="11.42578125"/>
    <col min="5587" max="5587" customWidth="1" width="11.42578125"/>
    <col min="5588" max="5588" customWidth="1" width="11.42578125"/>
    <col min="5589" max="5589" customWidth="1" width="11.42578125"/>
    <col min="5590" max="5590" customWidth="1" width="11.42578125"/>
    <col min="5591" max="5591" customWidth="1" width="11.42578125"/>
    <col min="5592" max="5592" customWidth="1" width="11.42578125"/>
    <col min="5593" max="5593" customWidth="1" width="11.42578125"/>
    <col min="5594" max="5594" customWidth="1" width="11.42578125"/>
    <col min="5595" max="5595" customWidth="1" width="11.42578125"/>
    <col min="5596" max="5596" customWidth="1" width="11.42578125"/>
    <col min="5597" max="5597" customWidth="1" width="11.42578125"/>
    <col min="5598" max="5598" customWidth="1" width="11.42578125"/>
    <col min="5599" max="5599" customWidth="1" width="11.42578125"/>
    <col min="5600" max="5600" customWidth="1" width="11.42578125"/>
    <col min="5601" max="5601" customWidth="1" width="11.42578125"/>
    <col min="5602" max="5602" customWidth="1" width="11.42578125"/>
    <col min="5603" max="5603" customWidth="1" width="11.42578125"/>
    <col min="5604" max="5604" customWidth="1" width="11.42578125"/>
    <col min="5605" max="5605" customWidth="1" width="11.42578125"/>
    <col min="5606" max="5606" customWidth="1" width="11.42578125"/>
    <col min="5607" max="5607" customWidth="1" width="11.42578125"/>
    <col min="5608" max="5608" customWidth="1" width="11.42578125"/>
    <col min="5609" max="5609" customWidth="1" width="11.42578125"/>
    <col min="5610" max="5610" customWidth="1" width="11.42578125"/>
    <col min="5611" max="5611" customWidth="1" width="11.42578125"/>
    <col min="5612" max="5612" customWidth="1" width="11.42578125"/>
    <col min="5613" max="5613" customWidth="1" width="11.42578125"/>
    <col min="5614" max="5614" customWidth="1" width="11.42578125"/>
    <col min="5615" max="5615" customWidth="1" width="11.42578125"/>
    <col min="5616" max="5616" customWidth="1" width="11.42578125"/>
    <col min="5617" max="5617" customWidth="1" width="11.42578125"/>
    <col min="5618" max="5618" customWidth="1" width="11.42578125"/>
    <col min="5619" max="5619" customWidth="1" width="11.42578125"/>
    <col min="5620" max="5620" customWidth="1" width="11.42578125"/>
    <col min="5621" max="5621" customWidth="1" width="11.42578125"/>
    <col min="5622" max="5622" customWidth="1" width="11.42578125"/>
    <col min="5623" max="5623" customWidth="1" width="11.42578125"/>
    <col min="5624" max="5624" customWidth="1" width="11.42578125"/>
    <col min="5625" max="5625" customWidth="1" width="11.42578125"/>
    <col min="5626" max="5626" customWidth="1" width="11.42578125"/>
    <col min="5627" max="5627" customWidth="1" width="11.42578125"/>
    <col min="5628" max="5628" customWidth="1" width="11.42578125"/>
    <col min="5629" max="5629" customWidth="1" width="11.42578125"/>
    <col min="5630" max="5630" customWidth="1" width="11.42578125"/>
    <col min="5631" max="5631" customWidth="1" width="11.42578125"/>
    <col min="5632" max="5632" customWidth="1" width="11.42578125"/>
    <col min="5633" max="5633" customWidth="1" width="11.42578125"/>
    <col min="5634" max="5634" customWidth="1" width="11.42578125"/>
    <col min="5635" max="5635" customWidth="1" width="11.42578125"/>
    <col min="5636" max="5636" customWidth="1" width="11.42578125"/>
    <col min="5637" max="5637" customWidth="1" width="11.42578125"/>
    <col min="5638" max="5638" customWidth="1" width="11.42578125"/>
    <col min="5639" max="5639" customWidth="1" width="11.42578125"/>
    <col min="5640" max="5640" customWidth="1" width="11.42578125"/>
    <col min="5641" max="5641" customWidth="1" width="11.42578125"/>
    <col min="5642" max="5642" customWidth="1" width="11.42578125"/>
    <col min="5643" max="5643" customWidth="1" width="11.42578125"/>
    <col min="5644" max="5644" customWidth="1" width="11.42578125"/>
    <col min="5645" max="5645" customWidth="1" width="11.42578125"/>
    <col min="5646" max="5646" customWidth="1" width="11.42578125"/>
    <col min="5647" max="5647" customWidth="1" width="11.42578125"/>
    <col min="5648" max="5648" customWidth="1" width="11.42578125"/>
    <col min="5649" max="5649" customWidth="1" width="11.42578125"/>
    <col min="5650" max="5650" customWidth="1" width="11.42578125"/>
    <col min="5651" max="5651" customWidth="1" width="11.42578125"/>
    <col min="5652" max="5652" customWidth="1" width="11.42578125"/>
    <col min="5653" max="5653" customWidth="1" width="11.42578125"/>
    <col min="5654" max="5654" customWidth="1" width="11.42578125"/>
    <col min="5655" max="5655" customWidth="1" width="11.42578125"/>
    <col min="5656" max="5656" customWidth="1" width="11.42578125"/>
    <col min="5657" max="5657" customWidth="1" width="11.42578125"/>
    <col min="5658" max="5658" customWidth="1" width="11.42578125"/>
    <col min="5659" max="5659" customWidth="1" width="11.42578125"/>
    <col min="5660" max="5660" customWidth="1" width="11.42578125"/>
    <col min="5661" max="5661" customWidth="1" width="11.42578125"/>
    <col min="5662" max="5662" customWidth="1" width="11.42578125"/>
    <col min="5663" max="5663" customWidth="1" width="11.42578125"/>
    <col min="5664" max="5664" customWidth="1" width="11.42578125"/>
    <col min="5665" max="5665" customWidth="1" width="11.42578125"/>
    <col min="5666" max="5666" customWidth="1" width="11.42578125"/>
    <col min="5667" max="5667" customWidth="1" width="11.42578125"/>
    <col min="5668" max="5668" customWidth="1" width="11.42578125"/>
    <col min="5669" max="5669" customWidth="1" width="11.42578125"/>
    <col min="5670" max="5670" customWidth="1" width="11.42578125"/>
    <col min="5671" max="5671" customWidth="1" width="11.42578125"/>
    <col min="5672" max="5672" customWidth="1" width="11.42578125"/>
    <col min="5673" max="5673" customWidth="1" width="11.42578125"/>
    <col min="5674" max="5674" customWidth="1" width="11.42578125"/>
    <col min="5675" max="5675" customWidth="1" width="11.42578125"/>
    <col min="5676" max="5676" customWidth="1" width="11.42578125"/>
    <col min="5677" max="5677" customWidth="1" width="11.42578125"/>
    <col min="5678" max="5678" customWidth="1" width="11.42578125"/>
    <col min="5679" max="5679" customWidth="1" width="11.42578125"/>
    <col min="5680" max="5680" customWidth="1" width="11.42578125"/>
    <col min="5681" max="5681" customWidth="1" width="11.42578125"/>
    <col min="5682" max="5682" customWidth="1" width="11.42578125"/>
    <col min="5683" max="5683" customWidth="1" width="11.42578125"/>
    <col min="5684" max="5684" customWidth="1" width="11.42578125"/>
    <col min="5685" max="5685" customWidth="1" width="11.42578125"/>
    <col min="5686" max="5686" customWidth="1" width="11.42578125"/>
    <col min="5687" max="5687" customWidth="1" width="11.42578125"/>
    <col min="5688" max="5688" customWidth="1" width="11.42578125"/>
    <col min="5689" max="5689" customWidth="1" width="11.42578125"/>
    <col min="5690" max="5690" customWidth="1" width="11.42578125"/>
    <col min="5691" max="5691" customWidth="1" width="11.42578125"/>
    <col min="5692" max="5692" customWidth="1" width="11.42578125"/>
    <col min="5693" max="5693" customWidth="1" width="11.42578125"/>
    <col min="5694" max="5694" customWidth="1" width="11.42578125"/>
    <col min="5695" max="5695" customWidth="1" width="11.42578125"/>
    <col min="5696" max="5696" customWidth="1" width="11.42578125"/>
    <col min="5697" max="5697" customWidth="1" width="11.42578125"/>
    <col min="5698" max="5698" customWidth="1" width="11.42578125"/>
    <col min="5699" max="5699" customWidth="1" width="11.42578125"/>
    <col min="5700" max="5700" customWidth="1" width="11.42578125"/>
    <col min="5701" max="5701" customWidth="1" width="11.42578125"/>
    <col min="5702" max="5702" customWidth="1" width="11.42578125"/>
    <col min="5703" max="5703" customWidth="1" width="11.42578125"/>
    <col min="5704" max="5704" customWidth="1" width="11.42578125"/>
    <col min="5705" max="5705" customWidth="1" width="11.42578125"/>
    <col min="5706" max="5706" customWidth="1" width="11.42578125"/>
    <col min="5707" max="5707" customWidth="1" width="11.42578125"/>
    <col min="5708" max="5708" customWidth="1" width="11.42578125"/>
    <col min="5709" max="5709" customWidth="1" width="11.42578125"/>
    <col min="5710" max="5710" customWidth="1" width="11.42578125"/>
    <col min="5711" max="5711" customWidth="1" width="11.42578125"/>
    <col min="5712" max="5712" customWidth="1" width="11.42578125"/>
    <col min="5713" max="5713" customWidth="1" width="11.42578125"/>
    <col min="5714" max="5714" customWidth="1" width="11.42578125"/>
    <col min="5715" max="5715" customWidth="1" width="11.42578125"/>
    <col min="5716" max="5716" customWidth="1" width="11.42578125"/>
    <col min="5717" max="5717" customWidth="1" width="11.42578125"/>
    <col min="5718" max="5718" customWidth="1" width="11.42578125"/>
    <col min="5719" max="5719" customWidth="1" width="11.42578125"/>
    <col min="5720" max="5720" customWidth="1" width="11.42578125"/>
    <col min="5721" max="5721" customWidth="1" width="11.42578125"/>
    <col min="5722" max="5722" customWidth="1" width="11.42578125"/>
    <col min="5723" max="5723" customWidth="1" width="11.42578125"/>
    <col min="5724" max="5724" customWidth="1" width="11.42578125"/>
    <col min="5725" max="5725" customWidth="1" width="11.42578125"/>
    <col min="5726" max="5726" customWidth="1" width="11.42578125"/>
    <col min="5727" max="5727" customWidth="1" width="11.42578125"/>
    <col min="5728" max="5728" customWidth="1" width="11.42578125"/>
    <col min="5729" max="5729" customWidth="1" width="11.42578125"/>
    <col min="5730" max="5730" customWidth="1" width="11.42578125"/>
    <col min="5731" max="5731" customWidth="1" width="11.42578125"/>
    <col min="5732" max="5732" customWidth="1" width="11.42578125"/>
    <col min="5733" max="5733" customWidth="1" width="11.42578125"/>
    <col min="5734" max="5734" customWidth="1" width="11.42578125"/>
    <col min="5735" max="5735" customWidth="1" width="11.42578125"/>
    <col min="5736" max="5736" customWidth="1" width="11.42578125"/>
    <col min="5737" max="5737" customWidth="1" width="11.42578125"/>
    <col min="5738" max="5738" customWidth="1" width="11.42578125"/>
    <col min="5739" max="5739" customWidth="1" width="11.42578125"/>
    <col min="5740" max="5740" customWidth="1" width="11.42578125"/>
    <col min="5741" max="5741" customWidth="1" width="11.42578125"/>
    <col min="5742" max="5742" customWidth="1" width="11.42578125"/>
    <col min="5743" max="5743" customWidth="1" width="11.42578125"/>
    <col min="5744" max="5744" customWidth="1" width="11.42578125"/>
    <col min="5745" max="5745" customWidth="1" width="11.42578125"/>
    <col min="5746" max="5746" customWidth="1" width="11.42578125"/>
    <col min="5747" max="5747" customWidth="1" width="11.42578125"/>
    <col min="5748" max="5748" customWidth="1" width="11.42578125"/>
    <col min="5749" max="5749" customWidth="1" width="11.42578125"/>
    <col min="5750" max="5750" customWidth="1" width="11.42578125"/>
    <col min="5751" max="5751" customWidth="1" width="11.42578125"/>
    <col min="5752" max="5752" customWidth="1" width="11.42578125"/>
    <col min="5753" max="5753" customWidth="1" width="11.42578125"/>
    <col min="5754" max="5754" customWidth="1" width="11.42578125"/>
    <col min="5755" max="5755" customWidth="1" width="11.42578125"/>
    <col min="5756" max="5756" customWidth="1" width="11.42578125"/>
    <col min="5757" max="5757" customWidth="1" width="11.42578125"/>
    <col min="5758" max="5758" customWidth="1" width="11.42578125"/>
    <col min="5759" max="5759" customWidth="1" width="11.42578125"/>
    <col min="5760" max="5760" customWidth="1" width="11.42578125"/>
    <col min="5761" max="5761" customWidth="1" width="11.42578125"/>
    <col min="5762" max="5762" customWidth="1" width="11.42578125"/>
    <col min="5763" max="5763" customWidth="1" width="11.42578125"/>
    <col min="5764" max="5764" customWidth="1" width="11.42578125"/>
    <col min="5765" max="5765" customWidth="1" width="11.42578125"/>
    <col min="5766" max="5766" customWidth="1" width="11.42578125"/>
    <col min="5767" max="5767" customWidth="1" width="11.42578125"/>
    <col min="5768" max="5768" customWidth="1" width="11.42578125"/>
    <col min="5769" max="5769" customWidth="1" width="11.42578125"/>
    <col min="5770" max="5770" customWidth="1" width="11.42578125"/>
    <col min="5771" max="5771" customWidth="1" width="11.42578125"/>
    <col min="5772" max="5772" customWidth="1" width="11.42578125"/>
    <col min="5773" max="5773" customWidth="1" width="11.42578125"/>
    <col min="5774" max="5774" customWidth="1" width="11.42578125"/>
    <col min="5775" max="5775" customWidth="1" width="11.42578125"/>
    <col min="5776" max="5776" customWidth="1" width="11.42578125"/>
    <col min="5777" max="5777" customWidth="1" width="11.42578125"/>
    <col min="5778" max="5778" customWidth="1" width="11.42578125"/>
    <col min="5779" max="5779" customWidth="1" width="11.42578125"/>
    <col min="5780" max="5780" customWidth="1" width="11.42578125"/>
    <col min="5781" max="5781" customWidth="1" width="11.42578125"/>
    <col min="5782" max="5782" customWidth="1" width="11.42578125"/>
    <col min="5783" max="5783" customWidth="1" width="11.42578125"/>
    <col min="5784" max="5784" customWidth="1" width="11.42578125"/>
    <col min="5785" max="5785" customWidth="1" width="11.42578125"/>
    <col min="5786" max="5786" customWidth="1" width="11.42578125"/>
    <col min="5787" max="5787" customWidth="1" width="11.42578125"/>
    <col min="5788" max="5788" customWidth="1" width="11.42578125"/>
    <col min="5789" max="5789" customWidth="1" width="11.42578125"/>
    <col min="5790" max="5790" customWidth="1" width="11.42578125"/>
    <col min="5791" max="5791" customWidth="1" width="11.42578125"/>
    <col min="5792" max="5792" customWidth="1" width="11.42578125"/>
    <col min="5793" max="5793" customWidth="1" width="11.42578125"/>
    <col min="5794" max="5794" customWidth="1" width="11.42578125"/>
    <col min="5795" max="5795" customWidth="1" width="11.42578125"/>
    <col min="5796" max="5796" customWidth="1" width="11.42578125"/>
    <col min="5797" max="5797" customWidth="1" width="11.42578125"/>
    <col min="5798" max="5798" customWidth="1" width="11.42578125"/>
    <col min="5799" max="5799" customWidth="1" width="11.42578125"/>
    <col min="5800" max="5800" customWidth="1" width="11.42578125"/>
    <col min="5801" max="5801" customWidth="1" width="11.42578125"/>
    <col min="5802" max="5802" customWidth="1" width="11.42578125"/>
    <col min="5803" max="5803" customWidth="1" width="11.42578125"/>
    <col min="5804" max="5804" customWidth="1" width="11.42578125"/>
    <col min="5805" max="5805" customWidth="1" width="11.42578125"/>
    <col min="5806" max="5806" customWidth="1" width="11.42578125"/>
    <col min="5807" max="5807" customWidth="1" width="11.42578125"/>
    <col min="5808" max="5808" customWidth="1" width="11.42578125"/>
    <col min="5809" max="5809" customWidth="1" width="11.42578125"/>
    <col min="5810" max="5810" customWidth="1" width="11.42578125"/>
    <col min="5811" max="5811" customWidth="1" width="11.42578125"/>
    <col min="5812" max="5812" customWidth="1" width="11.42578125"/>
    <col min="5813" max="5813" customWidth="1" width="11.42578125"/>
    <col min="5814" max="5814" customWidth="1" width="11.42578125"/>
    <col min="5815" max="5815" customWidth="1" width="11.42578125"/>
    <col min="5816" max="5816" customWidth="1" width="11.42578125"/>
    <col min="5817" max="5817" customWidth="1" width="11.42578125"/>
    <col min="5818" max="5818" customWidth="1" width="11.42578125"/>
    <col min="5819" max="5819" customWidth="1" width="11.42578125"/>
    <col min="5820" max="5820" customWidth="1" width="11.42578125"/>
    <col min="5821" max="5821" customWidth="1" width="11.42578125"/>
    <col min="5822" max="5822" customWidth="1" width="11.42578125"/>
    <col min="5823" max="5823" customWidth="1" width="11.42578125"/>
    <col min="5824" max="5824" customWidth="1" width="11.42578125"/>
    <col min="5825" max="5825" customWidth="1" width="11.42578125"/>
    <col min="5826" max="5826" customWidth="1" width="11.42578125"/>
    <col min="5827" max="5827" customWidth="1" width="11.42578125"/>
    <col min="5828" max="5828" customWidth="1" width="11.42578125"/>
    <col min="5829" max="5829" customWidth="1" width="11.42578125"/>
    <col min="5830" max="5830" customWidth="1" width="11.42578125"/>
    <col min="5831" max="5831" customWidth="1" width="11.42578125"/>
    <col min="5832" max="5832" customWidth="1" width="11.42578125"/>
    <col min="5833" max="5833" customWidth="1" width="11.42578125"/>
    <col min="5834" max="5834" customWidth="1" width="11.42578125"/>
    <col min="5835" max="5835" customWidth="1" width="11.42578125"/>
    <col min="5836" max="5836" customWidth="1" width="11.42578125"/>
    <col min="5837" max="5837" customWidth="1" width="11.42578125"/>
    <col min="5838" max="5838" customWidth="1" width="11.42578125"/>
    <col min="5839" max="5839" customWidth="1" width="11.42578125"/>
    <col min="5840" max="5840" customWidth="1" width="11.42578125"/>
    <col min="5841" max="5841" customWidth="1" width="11.42578125"/>
    <col min="5842" max="5842" customWidth="1" width="11.42578125"/>
    <col min="5843" max="5843" customWidth="1" width="11.42578125"/>
    <col min="5844" max="5844" customWidth="1" width="11.42578125"/>
    <col min="5845" max="5845" customWidth="1" width="11.42578125"/>
    <col min="5846" max="5846" customWidth="1" width="11.42578125"/>
    <col min="5847" max="5847" customWidth="1" width="11.42578125"/>
    <col min="5848" max="5848" customWidth="1" width="11.42578125"/>
    <col min="5849" max="5849" customWidth="1" width="11.42578125"/>
    <col min="5850" max="5850" customWidth="1" width="11.42578125"/>
    <col min="5851" max="5851" customWidth="1" width="11.42578125"/>
    <col min="5852" max="5852" customWidth="1" width="11.42578125"/>
    <col min="5853" max="5853" customWidth="1" width="11.42578125"/>
    <col min="5854" max="5854" customWidth="1" width="11.42578125"/>
    <col min="5855" max="5855" customWidth="1" width="11.42578125"/>
    <col min="5856" max="5856" customWidth="1" width="11.42578125"/>
    <col min="5857" max="5857" customWidth="1" width="11.42578125"/>
    <col min="5858" max="5858" customWidth="1" width="11.42578125"/>
    <col min="5859" max="5859" customWidth="1" width="11.42578125"/>
    <col min="5860" max="5860" customWidth="1" width="11.42578125"/>
    <col min="5861" max="5861" customWidth="1" width="11.42578125"/>
    <col min="5862" max="5862" customWidth="1" width="11.42578125"/>
    <col min="5863" max="5863" customWidth="1" width="11.42578125"/>
    <col min="5864" max="5864" customWidth="1" width="11.42578125"/>
    <col min="5865" max="5865" customWidth="1" width="11.42578125"/>
    <col min="5866" max="5866" customWidth="1" width="11.42578125"/>
    <col min="5867" max="5867" customWidth="1" width="11.42578125"/>
    <col min="5868" max="5868" customWidth="1" width="11.42578125"/>
    <col min="5869" max="5869" customWidth="1" width="11.42578125"/>
    <col min="5870" max="5870" customWidth="1" width="11.42578125"/>
    <col min="5871" max="5871" customWidth="1" width="11.42578125"/>
    <col min="5872" max="5872" customWidth="1" width="11.42578125"/>
    <col min="5873" max="5873" customWidth="1" width="11.42578125"/>
    <col min="5874" max="5874" customWidth="1" width="11.42578125"/>
    <col min="5875" max="5875" customWidth="1" width="11.42578125"/>
    <col min="5876" max="5876" customWidth="1" width="11.42578125"/>
    <col min="5877" max="5877" customWidth="1" width="11.42578125"/>
    <col min="5878" max="5878" customWidth="1" width="11.42578125"/>
    <col min="5879" max="5879" customWidth="1" width="11.42578125"/>
    <col min="5880" max="5880" customWidth="1" width="11.42578125"/>
    <col min="5881" max="5881" customWidth="1" width="11.42578125"/>
    <col min="5882" max="5882" customWidth="1" width="11.42578125"/>
    <col min="5883" max="5883" customWidth="1" width="11.42578125"/>
    <col min="5884" max="5884" customWidth="1" width="11.42578125"/>
    <col min="5885" max="5885" customWidth="1" width="11.42578125"/>
    <col min="5886" max="5886" customWidth="1" width="11.42578125"/>
    <col min="5887" max="5887" customWidth="1" width="11.42578125"/>
    <col min="5888" max="5888" customWidth="1" width="11.42578125"/>
    <col min="5889" max="5889" customWidth="1" width="11.42578125"/>
    <col min="5890" max="5890" customWidth="1" width="11.42578125"/>
    <col min="5891" max="5891" customWidth="1" width="11.42578125"/>
    <col min="5892" max="5892" customWidth="1" width="11.42578125"/>
    <col min="5893" max="5893" customWidth="1" width="11.42578125"/>
    <col min="5894" max="5894" customWidth="1" width="11.42578125"/>
    <col min="5895" max="5895" customWidth="1" width="11.42578125"/>
    <col min="5896" max="5896" customWidth="1" width="11.42578125"/>
    <col min="5897" max="5897" customWidth="1" width="11.42578125"/>
    <col min="5898" max="5898" customWidth="1" width="11.42578125"/>
    <col min="5899" max="5899" customWidth="1" width="11.42578125"/>
    <col min="5900" max="5900" customWidth="1" width="11.42578125"/>
    <col min="5901" max="5901" customWidth="1" width="11.42578125"/>
    <col min="5902" max="5902" customWidth="1" width="11.42578125"/>
    <col min="5903" max="5903" customWidth="1" width="11.42578125"/>
    <col min="5904" max="5904" customWidth="1" width="11.42578125"/>
    <col min="5905" max="5905" customWidth="1" width="11.42578125"/>
    <col min="5906" max="5906" customWidth="1" width="11.42578125"/>
    <col min="5907" max="5907" customWidth="1" width="11.42578125"/>
    <col min="5908" max="5908" customWidth="1" width="11.42578125"/>
    <col min="5909" max="5909" customWidth="1" width="11.42578125"/>
    <col min="5910" max="5910" customWidth="1" width="11.42578125"/>
    <col min="5911" max="5911" customWidth="1" width="11.42578125"/>
    <col min="5912" max="5912" customWidth="1" width="11.42578125"/>
    <col min="5913" max="5913" customWidth="1" width="11.42578125"/>
    <col min="5914" max="5914" customWidth="1" width="11.42578125"/>
    <col min="5915" max="5915" customWidth="1" width="11.42578125"/>
    <col min="5916" max="5916" customWidth="1" width="11.42578125"/>
    <col min="5917" max="5917" customWidth="1" width="11.42578125"/>
    <col min="5918" max="5918" customWidth="1" width="11.42578125"/>
    <col min="5919" max="5919" customWidth="1" width="11.42578125"/>
    <col min="5920" max="5920" customWidth="1" width="11.42578125"/>
    <col min="5921" max="5921" customWidth="1" width="11.42578125"/>
    <col min="5922" max="5922" customWidth="1" width="11.42578125"/>
    <col min="5923" max="5923" customWidth="1" width="11.42578125"/>
    <col min="5924" max="5924" customWidth="1" width="11.42578125"/>
    <col min="5925" max="5925" customWidth="1" width="11.42578125"/>
    <col min="5926" max="5926" customWidth="1" width="11.42578125"/>
    <col min="5927" max="5927" customWidth="1" width="11.42578125"/>
    <col min="5928" max="5928" customWidth="1" width="11.42578125"/>
    <col min="5929" max="5929" customWidth="1" width="11.42578125"/>
    <col min="5930" max="5930" customWidth="1" width="11.42578125"/>
    <col min="5931" max="5931" customWidth="1" width="11.42578125"/>
    <col min="5932" max="5932" customWidth="1" width="11.42578125"/>
    <col min="5933" max="5933" customWidth="1" width="11.42578125"/>
    <col min="5934" max="5934" customWidth="1" width="11.42578125"/>
    <col min="5935" max="5935" customWidth="1" width="11.42578125"/>
    <col min="5936" max="5936" customWidth="1" width="11.42578125"/>
    <col min="5937" max="5937" customWidth="1" width="11.42578125"/>
    <col min="5938" max="5938" customWidth="1" width="11.42578125"/>
    <col min="5939" max="5939" customWidth="1" width="11.42578125"/>
    <col min="5940" max="5940" customWidth="1" width="11.42578125"/>
    <col min="5941" max="5941" customWidth="1" width="11.42578125"/>
    <col min="5942" max="5942" customWidth="1" width="11.42578125"/>
    <col min="5943" max="5943" customWidth="1" width="11.42578125"/>
    <col min="5944" max="5944" customWidth="1" width="11.42578125"/>
    <col min="5945" max="5945" customWidth="1" width="11.42578125"/>
    <col min="5946" max="5946" customWidth="1" width="11.42578125"/>
    <col min="5947" max="5947" customWidth="1" width="11.42578125"/>
    <col min="5948" max="5948" customWidth="1" width="11.42578125"/>
    <col min="5949" max="5949" customWidth="1" width="11.42578125"/>
    <col min="5950" max="5950" customWidth="1" width="11.42578125"/>
    <col min="5951" max="5951" customWidth="1" width="11.42578125"/>
    <col min="5952" max="5952" customWidth="1" width="11.42578125"/>
    <col min="5953" max="5953" customWidth="1" width="11.42578125"/>
    <col min="5954" max="5954" customWidth="1" width="11.42578125"/>
    <col min="5955" max="5955" customWidth="1" width="11.42578125"/>
    <col min="5956" max="5956" customWidth="1" width="11.42578125"/>
    <col min="5957" max="5957" customWidth="1" width="11.42578125"/>
    <col min="5958" max="5958" customWidth="1" width="11.42578125"/>
    <col min="5959" max="5959" customWidth="1" width="11.42578125"/>
    <col min="5960" max="5960" customWidth="1" width="11.42578125"/>
    <col min="5961" max="5961" customWidth="1" width="11.42578125"/>
    <col min="5962" max="5962" customWidth="1" width="11.42578125"/>
    <col min="5963" max="5963" customWidth="1" width="11.42578125"/>
    <col min="5964" max="5964" customWidth="1" width="11.42578125"/>
    <col min="5965" max="5965" customWidth="1" width="11.42578125"/>
    <col min="5966" max="5966" customWidth="1" width="11.42578125"/>
    <col min="5967" max="5967" customWidth="1" width="11.42578125"/>
    <col min="5968" max="5968" customWidth="1" width="11.42578125"/>
    <col min="5969" max="5969" customWidth="1" width="11.42578125"/>
    <col min="5970" max="5970" customWidth="1" width="11.42578125"/>
    <col min="5971" max="5971" customWidth="1" width="11.42578125"/>
    <col min="5972" max="5972" customWidth="1" width="11.42578125"/>
    <col min="5973" max="5973" customWidth="1" width="11.42578125"/>
    <col min="5974" max="5974" customWidth="1" width="11.42578125"/>
    <col min="5975" max="5975" customWidth="1" width="11.42578125"/>
    <col min="5976" max="5976" customWidth="1" width="11.42578125"/>
    <col min="5977" max="5977" customWidth="1" width="11.42578125"/>
    <col min="5978" max="5978" customWidth="1" width="11.42578125"/>
    <col min="5979" max="5979" customWidth="1" width="11.42578125"/>
    <col min="5980" max="5980" customWidth="1" width="11.42578125"/>
    <col min="5981" max="5981" customWidth="1" width="11.42578125"/>
    <col min="5982" max="5982" customWidth="1" width="11.42578125"/>
    <col min="5983" max="5983" customWidth="1" width="11.42578125"/>
    <col min="5984" max="5984" customWidth="1" width="11.42578125"/>
    <col min="5985" max="5985" customWidth="1" width="11.42578125"/>
    <col min="5986" max="5986" customWidth="1" width="11.42578125"/>
    <col min="5987" max="5987" customWidth="1" width="11.42578125"/>
    <col min="5988" max="5988" customWidth="1" width="11.42578125"/>
    <col min="5989" max="5989" customWidth="1" width="11.42578125"/>
    <col min="5990" max="5990" customWidth="1" width="11.42578125"/>
    <col min="5991" max="5991" customWidth="1" width="11.42578125"/>
    <col min="5992" max="5992" customWidth="1" width="11.42578125"/>
    <col min="5993" max="5993" customWidth="1" width="11.42578125"/>
    <col min="5994" max="5994" customWidth="1" width="11.42578125"/>
    <col min="5995" max="5995" customWidth="1" width="11.42578125"/>
    <col min="5996" max="5996" customWidth="1" width="11.42578125"/>
    <col min="5997" max="5997" customWidth="1" width="11.42578125"/>
    <col min="5998" max="5998" customWidth="1" width="11.42578125"/>
    <col min="5999" max="5999" customWidth="1" width="11.42578125"/>
    <col min="6000" max="6000" customWidth="1" width="11.42578125"/>
    <col min="6001" max="6001" customWidth="1" width="11.42578125"/>
    <col min="6002" max="6002" customWidth="1" width="11.42578125"/>
    <col min="6003" max="6003" customWidth="1" width="11.42578125"/>
    <col min="6004" max="6004" customWidth="1" width="11.42578125"/>
    <col min="6005" max="6005" customWidth="1" width="11.42578125"/>
    <col min="6006" max="6006" customWidth="1" width="11.42578125"/>
    <col min="6007" max="6007" customWidth="1" width="11.42578125"/>
    <col min="6008" max="6008" customWidth="1" width="11.42578125"/>
    <col min="6009" max="6009" customWidth="1" width="11.42578125"/>
    <col min="6010" max="6010" customWidth="1" width="11.42578125"/>
    <col min="6011" max="6011" customWidth="1" width="11.42578125"/>
    <col min="6012" max="6012" customWidth="1" width="11.42578125"/>
    <col min="6013" max="6013" customWidth="1" width="11.42578125"/>
    <col min="6014" max="6014" customWidth="1" width="11.42578125"/>
    <col min="6015" max="6015" customWidth="1" width="11.42578125"/>
    <col min="6016" max="6016" customWidth="1" width="11.42578125"/>
    <col min="6017" max="6017" customWidth="1" width="11.42578125"/>
    <col min="6018" max="6018" customWidth="1" width="11.42578125"/>
    <col min="6019" max="6019" customWidth="1" width="11.42578125"/>
    <col min="6020" max="6020" customWidth="1" width="11.42578125"/>
    <col min="6021" max="6021" customWidth="1" width="11.42578125"/>
    <col min="6022" max="6022" customWidth="1" width="11.42578125"/>
    <col min="6023" max="6023" customWidth="1" width="11.42578125"/>
    <col min="6024" max="6024" customWidth="1" width="11.42578125"/>
    <col min="6025" max="6025" customWidth="1" width="11.42578125"/>
    <col min="6026" max="6026" customWidth="1" width="11.42578125"/>
    <col min="6027" max="6027" customWidth="1" width="11.42578125"/>
    <col min="6028" max="6028" customWidth="1" width="11.42578125"/>
    <col min="6029" max="6029" customWidth="1" width="11.42578125"/>
    <col min="6030" max="6030" customWidth="1" width="11.42578125"/>
    <col min="6031" max="6031" customWidth="1" width="11.42578125"/>
    <col min="6032" max="6032" customWidth="1" width="11.42578125"/>
    <col min="6033" max="6033" customWidth="1" width="11.42578125"/>
    <col min="6034" max="6034" customWidth="1" width="11.42578125"/>
    <col min="6035" max="6035" customWidth="1" width="11.42578125"/>
    <col min="6036" max="6036" customWidth="1" width="11.42578125"/>
    <col min="6037" max="6037" customWidth="1" width="11.42578125"/>
    <col min="6038" max="6038" customWidth="1" width="11.42578125"/>
    <col min="6039" max="6039" customWidth="1" width="11.42578125"/>
    <col min="6040" max="6040" customWidth="1" width="11.42578125"/>
    <col min="6041" max="6041" customWidth="1" width="11.42578125"/>
    <col min="6042" max="6042" customWidth="1" width="11.42578125"/>
    <col min="6043" max="6043" customWidth="1" width="11.42578125"/>
    <col min="6044" max="6044" customWidth="1" width="11.42578125"/>
    <col min="6045" max="6045" customWidth="1" width="11.42578125"/>
    <col min="6046" max="6046" customWidth="1" width="11.42578125"/>
    <col min="6047" max="6047" customWidth="1" width="11.42578125"/>
    <col min="6048" max="6048" customWidth="1" width="11.42578125"/>
    <col min="6049" max="6049" customWidth="1" width="11.42578125"/>
    <col min="6050" max="6050" customWidth="1" width="11.42578125"/>
    <col min="6051" max="6051" customWidth="1" width="11.42578125"/>
    <col min="6052" max="6052" customWidth="1" width="11.42578125"/>
    <col min="6053" max="6053" customWidth="1" width="11.42578125"/>
    <col min="6054" max="6054" customWidth="1" width="11.42578125"/>
    <col min="6055" max="6055" customWidth="1" width="11.42578125"/>
    <col min="6056" max="6056" customWidth="1" width="11.42578125"/>
    <col min="6057" max="6057" customWidth="1" width="11.42578125"/>
    <col min="6058" max="6058" customWidth="1" width="11.42578125"/>
    <col min="6059" max="6059" customWidth="1" width="11.42578125"/>
    <col min="6060" max="6060" customWidth="1" width="11.42578125"/>
    <col min="6061" max="6061" customWidth="1" width="11.42578125"/>
    <col min="6062" max="6062" customWidth="1" width="11.42578125"/>
    <col min="6063" max="6063" customWidth="1" width="11.42578125"/>
    <col min="6064" max="6064" customWidth="1" width="11.42578125"/>
    <col min="6065" max="6065" customWidth="1" width="11.42578125"/>
    <col min="6066" max="6066" customWidth="1" width="11.42578125"/>
    <col min="6067" max="6067" customWidth="1" width="11.42578125"/>
    <col min="6068" max="6068" customWidth="1" width="11.42578125"/>
    <col min="6069" max="6069" customWidth="1" width="11.42578125"/>
    <col min="6070" max="6070" customWidth="1" width="11.42578125"/>
    <col min="6071" max="6071" customWidth="1" width="11.42578125"/>
    <col min="6072" max="6072" customWidth="1" width="11.42578125"/>
    <col min="6073" max="6073" customWidth="1" width="11.42578125"/>
    <col min="6074" max="6074" customWidth="1" width="11.42578125"/>
    <col min="6075" max="6075" customWidth="1" width="11.42578125"/>
    <col min="6076" max="6076" customWidth="1" width="11.42578125"/>
    <col min="6077" max="6077" customWidth="1" width="11.42578125"/>
    <col min="6078" max="6078" customWidth="1" width="11.42578125"/>
    <col min="6079" max="6079" customWidth="1" width="11.42578125"/>
    <col min="6080" max="6080" customWidth="1" width="11.42578125"/>
    <col min="6081" max="6081" customWidth="1" width="11.42578125"/>
    <col min="6082" max="6082" customWidth="1" width="11.42578125"/>
    <col min="6083" max="6083" customWidth="1" width="11.42578125"/>
    <col min="6084" max="6084" customWidth="1" width="11.42578125"/>
    <col min="6085" max="6085" customWidth="1" width="11.42578125"/>
    <col min="6086" max="6086" customWidth="1" width="11.42578125"/>
    <col min="6087" max="6087" customWidth="1" width="11.42578125"/>
    <col min="6088" max="6088" customWidth="1" width="11.42578125"/>
    <col min="6089" max="6089" customWidth="1" width="11.42578125"/>
    <col min="6090" max="6090" customWidth="1" width="11.42578125"/>
    <col min="6091" max="6091" customWidth="1" width="11.42578125"/>
    <col min="6092" max="6092" customWidth="1" width="11.42578125"/>
    <col min="6093" max="6093" customWidth="1" width="11.42578125"/>
    <col min="6094" max="6094" customWidth="1" width="11.42578125"/>
    <col min="6095" max="6095" customWidth="1" width="11.42578125"/>
    <col min="6096" max="6096" customWidth="1" width="11.42578125"/>
    <col min="6097" max="6097" customWidth="1" width="11.42578125"/>
    <col min="6098" max="6098" customWidth="1" width="11.42578125"/>
    <col min="6099" max="6099" customWidth="1" width="11.42578125"/>
    <col min="6100" max="6100" customWidth="1" width="11.42578125"/>
    <col min="6101" max="6101" customWidth="1" width="11.42578125"/>
    <col min="6102" max="6102" customWidth="1" width="11.42578125"/>
    <col min="6103" max="6103" customWidth="1" width="11.42578125"/>
    <col min="6104" max="6104" customWidth="1" width="11.42578125"/>
    <col min="6105" max="6105" customWidth="1" width="11.42578125"/>
    <col min="6106" max="6106" customWidth="1" width="11.42578125"/>
    <col min="6107" max="6107" customWidth="1" width="11.42578125"/>
    <col min="6108" max="6108" customWidth="1" width="11.42578125"/>
    <col min="6109" max="6109" customWidth="1" width="11.42578125"/>
    <col min="6110" max="6110" customWidth="1" width="11.42578125"/>
    <col min="6111" max="6111" customWidth="1" width="11.42578125"/>
    <col min="6112" max="6112" customWidth="1" width="11.42578125"/>
    <col min="6113" max="6113" customWidth="1" width="11.42578125"/>
    <col min="6114" max="6114" customWidth="1" width="11.42578125"/>
    <col min="6115" max="6115" customWidth="1" width="11.42578125"/>
    <col min="6116" max="6116" customWidth="1" width="11.42578125"/>
    <col min="6117" max="6117" customWidth="1" width="11.42578125"/>
    <col min="6118" max="6118" customWidth="1" width="11.42578125"/>
    <col min="6119" max="6119" customWidth="1" width="11.42578125"/>
    <col min="6120" max="6120" customWidth="1" width="11.42578125"/>
    <col min="6121" max="6121" customWidth="1" width="11.42578125"/>
    <col min="6122" max="6122" customWidth="1" width="11.42578125"/>
    <col min="6123" max="6123" customWidth="1" width="11.42578125"/>
    <col min="6124" max="6124" customWidth="1" width="11.42578125"/>
    <col min="6125" max="6125" customWidth="1" width="11.42578125"/>
    <col min="6126" max="6126" customWidth="1" width="11.42578125"/>
    <col min="6127" max="6127" customWidth="1" width="11.42578125"/>
    <col min="6128" max="6128" customWidth="1" width="11.42578125"/>
    <col min="6129" max="6129" customWidth="1" width="11.42578125"/>
    <col min="6130" max="6130" customWidth="1" width="11.42578125"/>
    <col min="6131" max="6131" customWidth="1" width="11.42578125"/>
    <col min="6132" max="6132" customWidth="1" width="11.42578125"/>
    <col min="6133" max="6133" customWidth="1" width="11.42578125"/>
    <col min="6134" max="6134" customWidth="1" width="11.42578125"/>
    <col min="6135" max="6135" customWidth="1" width="11.42578125"/>
    <col min="6136" max="6136" customWidth="1" width="11.42578125"/>
    <col min="6137" max="6137" customWidth="1" width="11.42578125"/>
    <col min="6138" max="6138" customWidth="1" width="11.42578125"/>
    <col min="6139" max="6139" customWidth="1" width="11.42578125"/>
    <col min="6140" max="6140" customWidth="1" width="11.42578125"/>
    <col min="6141" max="6141" customWidth="1" width="11.42578125"/>
    <col min="6142" max="6142" customWidth="1" width="11.42578125"/>
    <col min="6143" max="6143" customWidth="1" width="11.42578125"/>
    <col min="6144" max="6144" customWidth="1" width="11.42578125"/>
    <col min="6145" max="6145" customWidth="1" width="11.42578125"/>
    <col min="6146" max="6146" customWidth="1" width="11.42578125"/>
    <col min="6147" max="6147" customWidth="1" width="11.42578125"/>
    <col min="6148" max="6148" customWidth="1" width="11.42578125"/>
    <col min="6149" max="6149" customWidth="1" width="11.42578125"/>
    <col min="6150" max="6150" customWidth="1" width="11.42578125"/>
    <col min="6151" max="6151" customWidth="1" width="11.42578125"/>
    <col min="6152" max="6152" customWidth="1" width="11.42578125"/>
    <col min="6153" max="6153" customWidth="1" width="11.42578125"/>
    <col min="6154" max="6154" customWidth="1" width="11.42578125"/>
    <col min="6155" max="6155" customWidth="1" width="11.42578125"/>
    <col min="6156" max="6156" customWidth="1" width="11.42578125"/>
    <col min="6157" max="6157" customWidth="1" width="11.42578125"/>
    <col min="6158" max="6158" customWidth="1" width="11.42578125"/>
    <col min="6159" max="6159" customWidth="1" width="11.42578125"/>
    <col min="6160" max="6160" customWidth="1" width="11.42578125"/>
    <col min="6161" max="6161" customWidth="1" width="11.42578125"/>
    <col min="6162" max="6162" customWidth="1" width="11.42578125"/>
    <col min="6163" max="6163" customWidth="1" width="11.42578125"/>
    <col min="6164" max="6164" customWidth="1" width="11.42578125"/>
    <col min="6165" max="6165" customWidth="1" width="11.42578125"/>
    <col min="6166" max="6166" customWidth="1" width="11.42578125"/>
    <col min="6167" max="6167" customWidth="1" width="11.42578125"/>
    <col min="6168" max="6168" customWidth="1" width="11.42578125"/>
    <col min="6169" max="6169" customWidth="1" width="11.42578125"/>
    <col min="6170" max="6170" customWidth="1" width="11.42578125"/>
    <col min="6171" max="6171" customWidth="1" width="11.42578125"/>
    <col min="6172" max="6172" customWidth="1" width="11.42578125"/>
    <col min="6173" max="6173" customWidth="1" width="11.42578125"/>
    <col min="6174" max="6174" customWidth="1" width="11.42578125"/>
    <col min="6175" max="6175" customWidth="1" width="11.42578125"/>
    <col min="6176" max="6176" customWidth="1" width="11.42578125"/>
    <col min="6177" max="6177" customWidth="1" width="11.42578125"/>
    <col min="6178" max="6178" customWidth="1" width="11.42578125"/>
    <col min="6179" max="6179" customWidth="1" width="11.42578125"/>
    <col min="6180" max="6180" customWidth="1" width="11.42578125"/>
    <col min="6181" max="6181" customWidth="1" width="11.42578125"/>
    <col min="6182" max="6182" customWidth="1" width="11.42578125"/>
    <col min="6183" max="6183" customWidth="1" width="11.42578125"/>
    <col min="6184" max="6184" customWidth="1" width="11.42578125"/>
    <col min="6185" max="6185" customWidth="1" width="11.42578125"/>
    <col min="6186" max="6186" customWidth="1" width="11.42578125"/>
    <col min="6187" max="6187" customWidth="1" width="11.42578125"/>
    <col min="6188" max="6188" customWidth="1" width="11.42578125"/>
    <col min="6189" max="6189" customWidth="1" width="11.42578125"/>
    <col min="6190" max="6190" customWidth="1" width="11.42578125"/>
    <col min="6191" max="6191" customWidth="1" width="11.42578125"/>
    <col min="6192" max="6192" customWidth="1" width="11.42578125"/>
    <col min="6193" max="6193" customWidth="1" width="11.42578125"/>
    <col min="6194" max="6194" customWidth="1" width="11.42578125"/>
    <col min="6195" max="6195" customWidth="1" width="11.42578125"/>
    <col min="6196" max="6196" customWidth="1" width="11.42578125"/>
    <col min="6197" max="6197" customWidth="1" width="11.42578125"/>
    <col min="6198" max="6198" customWidth="1" width="11.42578125"/>
    <col min="6199" max="6199" customWidth="1" width="11.42578125"/>
    <col min="6200" max="6200" customWidth="1" width="11.42578125"/>
    <col min="6201" max="6201" customWidth="1" width="11.42578125"/>
    <col min="6202" max="6202" customWidth="1" width="11.42578125"/>
    <col min="6203" max="6203" customWidth="1" width="11.42578125"/>
    <col min="6204" max="6204" customWidth="1" width="11.42578125"/>
    <col min="6205" max="6205" customWidth="1" width="11.42578125"/>
    <col min="6206" max="6206" customWidth="1" width="11.42578125"/>
    <col min="6207" max="6207" customWidth="1" width="11.42578125"/>
    <col min="6208" max="6208" customWidth="1" width="11.42578125"/>
    <col min="6209" max="6209" customWidth="1" width="11.42578125"/>
    <col min="6210" max="6210" customWidth="1" width="11.42578125"/>
    <col min="6211" max="6211" customWidth="1" width="11.42578125"/>
    <col min="6212" max="6212" customWidth="1" width="11.42578125"/>
    <col min="6213" max="6213" customWidth="1" width="11.42578125"/>
    <col min="6214" max="6214" customWidth="1" width="11.42578125"/>
    <col min="6215" max="6215" customWidth="1" width="11.42578125"/>
    <col min="6216" max="6216" customWidth="1" width="11.42578125"/>
    <col min="6217" max="6217" customWidth="1" width="11.42578125"/>
    <col min="6218" max="6218" customWidth="1" width="11.42578125"/>
    <col min="6219" max="6219" customWidth="1" width="11.42578125"/>
    <col min="6220" max="6220" customWidth="1" width="11.42578125"/>
    <col min="6221" max="6221" customWidth="1" width="11.42578125"/>
    <col min="6222" max="6222" customWidth="1" width="11.42578125"/>
    <col min="6223" max="6223" customWidth="1" width="11.42578125"/>
    <col min="6224" max="6224" customWidth="1" width="11.42578125"/>
    <col min="6225" max="6225" customWidth="1" width="11.42578125"/>
    <col min="6226" max="6226" customWidth="1" width="11.42578125"/>
    <col min="6227" max="6227" customWidth="1" width="11.42578125"/>
    <col min="6228" max="6228" customWidth="1" width="11.42578125"/>
    <col min="6229" max="6229" customWidth="1" width="11.42578125"/>
    <col min="6230" max="6230" customWidth="1" width="11.42578125"/>
    <col min="6231" max="6231" customWidth="1" width="11.42578125"/>
    <col min="6232" max="6232" customWidth="1" width="11.42578125"/>
    <col min="6233" max="6233" customWidth="1" width="11.42578125"/>
    <col min="6234" max="6234" customWidth="1" width="11.42578125"/>
    <col min="6235" max="6235" customWidth="1" width="11.42578125"/>
    <col min="6236" max="6236" customWidth="1" width="11.42578125"/>
    <col min="6237" max="6237" customWidth="1" width="11.42578125"/>
    <col min="6238" max="6238" customWidth="1" width="11.42578125"/>
    <col min="6239" max="6239" customWidth="1" width="11.42578125"/>
    <col min="6240" max="6240" customWidth="1" width="11.42578125"/>
    <col min="6241" max="6241" customWidth="1" width="11.42578125"/>
    <col min="6242" max="6242" customWidth="1" width="11.42578125"/>
    <col min="6243" max="6243" customWidth="1" width="11.42578125"/>
    <col min="6244" max="6244" customWidth="1" width="11.42578125"/>
    <col min="6245" max="6245" customWidth="1" width="11.42578125"/>
    <col min="6246" max="6246" customWidth="1" width="11.42578125"/>
    <col min="6247" max="6247" customWidth="1" width="11.42578125"/>
    <col min="6248" max="6248" customWidth="1" width="11.42578125"/>
    <col min="6249" max="6249" customWidth="1" width="11.42578125"/>
    <col min="6250" max="6250" customWidth="1" width="11.42578125"/>
    <col min="6251" max="6251" customWidth="1" width="11.42578125"/>
    <col min="6252" max="6252" customWidth="1" width="11.42578125"/>
    <col min="6253" max="6253" customWidth="1" width="11.42578125"/>
    <col min="6254" max="6254" customWidth="1" width="11.42578125"/>
    <col min="6255" max="6255" customWidth="1" width="11.42578125"/>
    <col min="6256" max="6256" customWidth="1" width="11.42578125"/>
    <col min="6257" max="6257" customWidth="1" width="11.42578125"/>
    <col min="6258" max="6258" customWidth="1" width="11.42578125"/>
    <col min="6259" max="6259" customWidth="1" width="11.42578125"/>
    <col min="6260" max="6260" customWidth="1" width="11.42578125"/>
    <col min="6261" max="6261" customWidth="1" width="11.42578125"/>
    <col min="6262" max="6262" customWidth="1" width="11.42578125"/>
    <col min="6263" max="6263" customWidth="1" width="11.42578125"/>
    <col min="6264" max="6264" customWidth="1" width="11.42578125"/>
    <col min="6265" max="6265" customWidth="1" width="11.42578125"/>
    <col min="6266" max="6266" customWidth="1" width="11.42578125"/>
    <col min="6267" max="6267" customWidth="1" width="11.42578125"/>
    <col min="6268" max="6268" customWidth="1" width="11.42578125"/>
    <col min="6269" max="6269" customWidth="1" width="11.42578125"/>
    <col min="6270" max="6270" customWidth="1" width="11.42578125"/>
    <col min="6271" max="6271" customWidth="1" width="11.42578125"/>
    <col min="6272" max="6272" customWidth="1" width="11.42578125"/>
    <col min="6273" max="6273" customWidth="1" width="11.42578125"/>
    <col min="6274" max="6274" customWidth="1" width="11.42578125"/>
    <col min="6275" max="6275" customWidth="1" width="11.42578125"/>
    <col min="6276" max="6276" customWidth="1" width="11.42578125"/>
    <col min="6277" max="6277" customWidth="1" width="11.42578125"/>
    <col min="6278" max="6278" customWidth="1" width="11.42578125"/>
    <col min="6279" max="6279" customWidth="1" width="11.42578125"/>
    <col min="6280" max="6280" customWidth="1" width="11.42578125"/>
    <col min="6281" max="6281" customWidth="1" width="11.42578125"/>
    <col min="6282" max="6282" customWidth="1" width="11.42578125"/>
    <col min="6283" max="6283" customWidth="1" width="11.42578125"/>
    <col min="6284" max="6284" customWidth="1" width="11.42578125"/>
    <col min="6285" max="6285" customWidth="1" width="11.42578125"/>
    <col min="6286" max="6286" customWidth="1" width="11.42578125"/>
    <col min="6287" max="6287" customWidth="1" width="11.42578125"/>
    <col min="6288" max="6288" customWidth="1" width="11.42578125"/>
    <col min="6289" max="6289" customWidth="1" width="11.42578125"/>
    <col min="6290" max="6290" customWidth="1" width="11.42578125"/>
    <col min="6291" max="6291" customWidth="1" width="11.42578125"/>
    <col min="6292" max="6292" customWidth="1" width="11.42578125"/>
    <col min="6293" max="6293" customWidth="1" width="11.42578125"/>
    <col min="6294" max="6294" customWidth="1" width="11.42578125"/>
    <col min="6295" max="6295" customWidth="1" width="11.42578125"/>
    <col min="6296" max="6296" customWidth="1" width="11.42578125"/>
    <col min="6297" max="6297" customWidth="1" width="11.42578125"/>
    <col min="6298" max="6298" customWidth="1" width="11.42578125"/>
    <col min="6299" max="6299" customWidth="1" width="11.42578125"/>
    <col min="6300" max="6300" customWidth="1" width="11.42578125"/>
    <col min="6301" max="6301" customWidth="1" width="11.42578125"/>
    <col min="6302" max="6302" customWidth="1" width="11.42578125"/>
    <col min="6303" max="6303" customWidth="1" width="11.42578125"/>
    <col min="6304" max="6304" customWidth="1" width="11.42578125"/>
    <col min="6305" max="6305" customWidth="1" width="11.42578125"/>
    <col min="6306" max="6306" customWidth="1" width="11.42578125"/>
    <col min="6307" max="6307" customWidth="1" width="11.42578125"/>
    <col min="6308" max="6308" customWidth="1" width="11.42578125"/>
    <col min="6309" max="6309" customWidth="1" width="11.42578125"/>
    <col min="6310" max="6310" customWidth="1" width="11.42578125"/>
    <col min="6311" max="6311" customWidth="1" width="11.42578125"/>
    <col min="6312" max="6312" customWidth="1" width="11.42578125"/>
    <col min="6313" max="6313" customWidth="1" width="11.42578125"/>
    <col min="6314" max="6314" customWidth="1" width="11.42578125"/>
    <col min="6315" max="6315" customWidth="1" width="11.42578125"/>
    <col min="6316" max="6316" customWidth="1" width="11.42578125"/>
    <col min="6317" max="6317" customWidth="1" width="11.42578125"/>
    <col min="6318" max="6318" customWidth="1" width="11.42578125"/>
    <col min="6319" max="6319" customWidth="1" width="11.42578125"/>
    <col min="6320" max="6320" customWidth="1" width="11.42578125"/>
    <col min="6321" max="6321" customWidth="1" width="11.42578125"/>
    <col min="6322" max="6322" customWidth="1" width="11.42578125"/>
    <col min="6323" max="6323" customWidth="1" width="11.42578125"/>
    <col min="6324" max="6324" customWidth="1" width="11.42578125"/>
    <col min="6325" max="6325" customWidth="1" width="11.42578125"/>
    <col min="6326" max="6326" customWidth="1" width="11.42578125"/>
    <col min="6327" max="6327" customWidth="1" width="11.42578125"/>
    <col min="6328" max="6328" customWidth="1" width="11.42578125"/>
    <col min="6329" max="6329" customWidth="1" width="11.42578125"/>
    <col min="6330" max="6330" customWidth="1" width="11.42578125"/>
    <col min="6331" max="6331" customWidth="1" width="11.42578125"/>
    <col min="6332" max="6332" customWidth="1" width="11.42578125"/>
    <col min="6333" max="6333" customWidth="1" width="11.42578125"/>
    <col min="6334" max="6334" customWidth="1" width="11.42578125"/>
    <col min="6335" max="6335" customWidth="1" width="11.42578125"/>
    <col min="6336" max="6336" customWidth="1" width="11.42578125"/>
    <col min="6337" max="6337" customWidth="1" width="11.42578125"/>
    <col min="6338" max="6338" customWidth="1" width="11.42578125"/>
    <col min="6339" max="6339" customWidth="1" width="11.42578125"/>
    <col min="6340" max="6340" customWidth="1" width="11.42578125"/>
    <col min="6341" max="6341" customWidth="1" width="11.42578125"/>
    <col min="6342" max="6342" customWidth="1" width="11.42578125"/>
    <col min="6343" max="6343" customWidth="1" width="11.42578125"/>
    <col min="6344" max="6344" customWidth="1" width="11.42578125"/>
    <col min="6345" max="6345" customWidth="1" width="11.42578125"/>
    <col min="6346" max="6346" customWidth="1" width="11.42578125"/>
    <col min="6347" max="6347" customWidth="1" width="11.42578125"/>
    <col min="6348" max="6348" customWidth="1" width="11.42578125"/>
    <col min="6349" max="6349" customWidth="1" width="11.42578125"/>
    <col min="6350" max="6350" customWidth="1" width="11.42578125"/>
    <col min="6351" max="6351" customWidth="1" width="11.42578125"/>
    <col min="6352" max="6352" customWidth="1" width="11.42578125"/>
    <col min="6353" max="6353" customWidth="1" width="11.42578125"/>
    <col min="6354" max="6354" customWidth="1" width="11.42578125"/>
    <col min="6355" max="6355" customWidth="1" width="11.42578125"/>
    <col min="6356" max="6356" customWidth="1" width="11.42578125"/>
    <col min="6357" max="6357" customWidth="1" width="11.42578125"/>
    <col min="6358" max="6358" customWidth="1" width="11.42578125"/>
    <col min="6359" max="6359" customWidth="1" width="11.42578125"/>
    <col min="6360" max="6360" customWidth="1" width="11.42578125"/>
    <col min="6361" max="6361" customWidth="1" width="11.42578125"/>
    <col min="6362" max="6362" customWidth="1" width="11.42578125"/>
    <col min="6363" max="6363" customWidth="1" width="11.42578125"/>
    <col min="6364" max="6364" customWidth="1" width="11.42578125"/>
    <col min="6365" max="6365" customWidth="1" width="11.42578125"/>
    <col min="6366" max="6366" customWidth="1" width="11.42578125"/>
    <col min="6367" max="6367" customWidth="1" width="11.42578125"/>
    <col min="6368" max="6368" customWidth="1" width="11.42578125"/>
    <col min="6369" max="6369" customWidth="1" width="11.42578125"/>
    <col min="6370" max="6370" customWidth="1" width="11.42578125"/>
    <col min="6371" max="6371" customWidth="1" width="11.42578125"/>
    <col min="6372" max="6372" customWidth="1" width="11.42578125"/>
    <col min="6373" max="6373" customWidth="1" width="11.42578125"/>
    <col min="6374" max="6374" customWidth="1" width="11.42578125"/>
    <col min="6375" max="6375" customWidth="1" width="11.42578125"/>
    <col min="6376" max="6376" customWidth="1" width="11.42578125"/>
    <col min="6377" max="6377" customWidth="1" width="11.42578125"/>
    <col min="6378" max="6378" customWidth="1" width="11.42578125"/>
    <col min="6379" max="6379" customWidth="1" width="11.42578125"/>
    <col min="6380" max="6380" customWidth="1" width="11.42578125"/>
    <col min="6381" max="6381" customWidth="1" width="11.42578125"/>
    <col min="6382" max="6382" customWidth="1" width="11.42578125"/>
    <col min="6383" max="6383" customWidth="1" width="11.42578125"/>
    <col min="6384" max="6384" customWidth="1" width="11.42578125"/>
    <col min="6385" max="6385" customWidth="1" width="11.42578125"/>
    <col min="6386" max="6386" customWidth="1" width="11.42578125"/>
    <col min="6387" max="6387" customWidth="1" width="11.42578125"/>
    <col min="6388" max="6388" customWidth="1" width="11.42578125"/>
    <col min="6389" max="6389" customWidth="1" width="11.42578125"/>
    <col min="6390" max="6390" customWidth="1" width="11.42578125"/>
    <col min="6391" max="6391" customWidth="1" width="11.42578125"/>
    <col min="6392" max="6392" customWidth="1" width="11.42578125"/>
    <col min="6393" max="6393" customWidth="1" width="11.42578125"/>
    <col min="6394" max="6394" customWidth="1" width="11.42578125"/>
    <col min="6395" max="6395" customWidth="1" width="11.42578125"/>
    <col min="6396" max="6396" customWidth="1" width="11.42578125"/>
    <col min="6397" max="6397" customWidth="1" width="11.42578125"/>
    <col min="6398" max="6398" customWidth="1" width="11.42578125"/>
    <col min="6399" max="6399" customWidth="1" width="11.42578125"/>
    <col min="6400" max="6400" customWidth="1" width="11.42578125"/>
    <col min="6401" max="6401" customWidth="1" width="11.42578125"/>
    <col min="6402" max="6402" customWidth="1" width="11.42578125"/>
    <col min="6403" max="6403" customWidth="1" width="11.42578125"/>
    <col min="6404" max="6404" customWidth="1" width="11.42578125"/>
    <col min="6405" max="6405" customWidth="1" width="11.42578125"/>
    <col min="6406" max="6406" customWidth="1" width="11.42578125"/>
    <col min="6407" max="6407" customWidth="1" width="11.42578125"/>
    <col min="6408" max="6408" customWidth="1" width="11.42578125"/>
    <col min="6409" max="6409" customWidth="1" width="11.42578125"/>
    <col min="6410" max="6410" customWidth="1" width="11.42578125"/>
    <col min="6411" max="6411" customWidth="1" width="11.42578125"/>
    <col min="6412" max="6412" customWidth="1" width="11.42578125"/>
    <col min="6413" max="6413" customWidth="1" width="11.42578125"/>
    <col min="6414" max="6414" customWidth="1" width="11.42578125"/>
    <col min="6415" max="6415" customWidth="1" width="11.42578125"/>
    <col min="6416" max="6416" customWidth="1" width="11.42578125"/>
    <col min="6417" max="6417" customWidth="1" width="11.42578125"/>
    <col min="6418" max="6418" customWidth="1" width="11.42578125"/>
    <col min="6419" max="6419" customWidth="1" width="11.42578125"/>
    <col min="6420" max="6420" customWidth="1" width="11.42578125"/>
    <col min="6421" max="6421" customWidth="1" width="11.42578125"/>
    <col min="6422" max="6422" customWidth="1" width="11.42578125"/>
    <col min="6423" max="6423" customWidth="1" width="11.42578125"/>
    <col min="6424" max="6424" customWidth="1" width="11.42578125"/>
    <col min="6425" max="6425" customWidth="1" width="11.42578125"/>
    <col min="6426" max="6426" customWidth="1" width="11.42578125"/>
    <col min="6427" max="6427" customWidth="1" width="11.42578125"/>
    <col min="6428" max="6428" customWidth="1" width="11.42578125"/>
    <col min="6429" max="6429" customWidth="1" width="11.42578125"/>
    <col min="6430" max="6430" customWidth="1" width="11.42578125"/>
    <col min="6431" max="6431" customWidth="1" width="11.42578125"/>
    <col min="6432" max="6432" customWidth="1" width="11.42578125"/>
    <col min="6433" max="6433" customWidth="1" width="11.42578125"/>
    <col min="6434" max="6434" customWidth="1" width="11.42578125"/>
    <col min="6435" max="6435" customWidth="1" width="11.42578125"/>
    <col min="6436" max="6436" customWidth="1" width="11.42578125"/>
    <col min="6437" max="6437" customWidth="1" width="11.42578125"/>
    <col min="6438" max="6438" customWidth="1" width="11.42578125"/>
    <col min="6439" max="6439" customWidth="1" width="11.42578125"/>
    <col min="6440" max="6440" customWidth="1" width="11.42578125"/>
    <col min="6441" max="6441" customWidth="1" width="11.42578125"/>
    <col min="6442" max="6442" customWidth="1" width="11.42578125"/>
    <col min="6443" max="6443" customWidth="1" width="11.42578125"/>
    <col min="6444" max="6444" customWidth="1" width="11.42578125"/>
    <col min="6445" max="6445" customWidth="1" width="11.42578125"/>
    <col min="6446" max="6446" customWidth="1" width="11.42578125"/>
    <col min="6447" max="6447" customWidth="1" width="11.42578125"/>
    <col min="6448" max="6448" customWidth="1" width="11.42578125"/>
    <col min="6449" max="6449" customWidth="1" width="11.42578125"/>
    <col min="6450" max="6450" customWidth="1" width="11.42578125"/>
    <col min="6451" max="6451" customWidth="1" width="11.42578125"/>
    <col min="6452" max="6452" customWidth="1" width="11.42578125"/>
    <col min="6453" max="6453" customWidth="1" width="11.42578125"/>
    <col min="6454" max="6454" customWidth="1" width="11.42578125"/>
    <col min="6455" max="6455" customWidth="1" width="11.42578125"/>
    <col min="6456" max="6456" customWidth="1" width="11.42578125"/>
    <col min="6457" max="6457" customWidth="1" width="11.42578125"/>
    <col min="6458" max="6458" customWidth="1" width="11.42578125"/>
    <col min="6459" max="6459" customWidth="1" width="11.42578125"/>
    <col min="6460" max="6460" customWidth="1" width="11.42578125"/>
    <col min="6461" max="6461" customWidth="1" width="11.42578125"/>
    <col min="6462" max="6462" customWidth="1" width="11.42578125"/>
    <col min="6463" max="6463" customWidth="1" width="11.42578125"/>
    <col min="6464" max="6464" customWidth="1" width="11.42578125"/>
    <col min="6465" max="6465" customWidth="1" width="11.42578125"/>
    <col min="6466" max="6466" customWidth="1" width="11.42578125"/>
    <col min="6467" max="6467" customWidth="1" width="11.42578125"/>
    <col min="6468" max="6468" customWidth="1" width="11.42578125"/>
    <col min="6469" max="6469" customWidth="1" width="11.42578125"/>
    <col min="6470" max="6470" customWidth="1" width="11.42578125"/>
    <col min="6471" max="6471" customWidth="1" width="11.42578125"/>
    <col min="6472" max="6472" customWidth="1" width="11.42578125"/>
    <col min="6473" max="6473" customWidth="1" width="11.42578125"/>
    <col min="6474" max="6474" customWidth="1" width="11.42578125"/>
    <col min="6475" max="6475" customWidth="1" width="11.42578125"/>
    <col min="6476" max="6476" customWidth="1" width="11.42578125"/>
    <col min="6477" max="6477" customWidth="1" width="11.42578125"/>
    <col min="6478" max="6478" customWidth="1" width="11.42578125"/>
    <col min="6479" max="6479" customWidth="1" width="11.42578125"/>
    <col min="6480" max="6480" customWidth="1" width="11.42578125"/>
    <col min="6481" max="6481" customWidth="1" width="11.42578125"/>
    <col min="6482" max="6482" customWidth="1" width="11.42578125"/>
    <col min="6483" max="6483" customWidth="1" width="11.42578125"/>
    <col min="6484" max="6484" customWidth="1" width="11.42578125"/>
    <col min="6485" max="6485" customWidth="1" width="11.42578125"/>
    <col min="6486" max="6486" customWidth="1" width="11.42578125"/>
    <col min="6487" max="6487" customWidth="1" width="11.42578125"/>
    <col min="6488" max="6488" customWidth="1" width="11.42578125"/>
    <col min="6489" max="6489" customWidth="1" width="11.42578125"/>
    <col min="6490" max="6490" customWidth="1" width="11.42578125"/>
    <col min="6491" max="6491" customWidth="1" width="11.42578125"/>
    <col min="6492" max="6492" customWidth="1" width="11.42578125"/>
    <col min="6493" max="6493" customWidth="1" width="11.42578125"/>
    <col min="6494" max="6494" customWidth="1" width="11.42578125"/>
    <col min="6495" max="6495" customWidth="1" width="11.42578125"/>
    <col min="6496" max="6496" customWidth="1" width="11.42578125"/>
    <col min="6497" max="6497" customWidth="1" width="11.42578125"/>
    <col min="6498" max="6498" customWidth="1" width="11.42578125"/>
    <col min="6499" max="6499" customWidth="1" width="11.42578125"/>
    <col min="6500" max="6500" customWidth="1" width="11.42578125"/>
    <col min="6501" max="6501" customWidth="1" width="11.42578125"/>
    <col min="6502" max="6502" customWidth="1" width="11.42578125"/>
    <col min="6503" max="6503" customWidth="1" width="11.42578125"/>
    <col min="6504" max="6504" customWidth="1" width="11.42578125"/>
    <col min="6505" max="6505" customWidth="1" width="11.42578125"/>
    <col min="6506" max="6506" customWidth="1" width="11.42578125"/>
    <col min="6507" max="6507" customWidth="1" width="11.42578125"/>
    <col min="6508" max="6508" customWidth="1" width="11.42578125"/>
    <col min="6509" max="6509" customWidth="1" width="11.42578125"/>
    <col min="6510" max="6510" customWidth="1" width="11.42578125"/>
    <col min="6511" max="6511" customWidth="1" width="11.42578125"/>
    <col min="6512" max="6512" customWidth="1" width="11.42578125"/>
    <col min="6513" max="6513" customWidth="1" width="11.42578125"/>
    <col min="6514" max="6514" customWidth="1" width="11.42578125"/>
    <col min="6515" max="6515" customWidth="1" width="11.42578125"/>
    <col min="6516" max="6516" customWidth="1" width="11.42578125"/>
    <col min="6517" max="6517" customWidth="1" width="11.42578125"/>
    <col min="6518" max="6518" customWidth="1" width="11.42578125"/>
    <col min="6519" max="6519" customWidth="1" width="11.42578125"/>
    <col min="6520" max="6520" customWidth="1" width="11.42578125"/>
    <col min="6521" max="6521" customWidth="1" width="11.42578125"/>
    <col min="6522" max="6522" customWidth="1" width="11.42578125"/>
    <col min="6523" max="6523" customWidth="1" width="11.42578125"/>
    <col min="6524" max="6524" customWidth="1" width="11.42578125"/>
    <col min="6525" max="6525" customWidth="1" width="11.42578125"/>
    <col min="6526" max="6526" customWidth="1" width="11.42578125"/>
    <col min="6527" max="6527" customWidth="1" width="11.42578125"/>
    <col min="6528" max="6528" customWidth="1" width="11.42578125"/>
    <col min="6529" max="6529" customWidth="1" width="11.42578125"/>
    <col min="6530" max="6530" customWidth="1" width="11.42578125"/>
    <col min="6531" max="6531" customWidth="1" width="11.42578125"/>
    <col min="6532" max="6532" customWidth="1" width="11.42578125"/>
    <col min="6533" max="6533" customWidth="1" width="11.42578125"/>
    <col min="6534" max="6534" customWidth="1" width="11.42578125"/>
    <col min="6535" max="6535" customWidth="1" width="11.42578125"/>
    <col min="6536" max="6536" customWidth="1" width="11.42578125"/>
    <col min="6537" max="6537" customWidth="1" width="11.42578125"/>
    <col min="6538" max="6538" customWidth="1" width="11.42578125"/>
    <col min="6539" max="6539" customWidth="1" width="11.42578125"/>
    <col min="6540" max="6540" customWidth="1" width="11.42578125"/>
    <col min="6541" max="6541" customWidth="1" width="11.42578125"/>
    <col min="6542" max="6542" customWidth="1" width="11.42578125"/>
    <col min="6543" max="6543" customWidth="1" width="11.42578125"/>
    <col min="6544" max="6544" customWidth="1" width="11.42578125"/>
    <col min="6545" max="6545" customWidth="1" width="11.42578125"/>
    <col min="6546" max="6546" customWidth="1" width="11.42578125"/>
    <col min="6547" max="6547" customWidth="1" width="11.42578125"/>
    <col min="6548" max="6548" customWidth="1" width="11.42578125"/>
    <col min="6549" max="6549" customWidth="1" width="11.42578125"/>
    <col min="6550" max="6550" customWidth="1" width="11.42578125"/>
    <col min="6551" max="6551" customWidth="1" width="11.42578125"/>
    <col min="6552" max="6552" customWidth="1" width="11.42578125"/>
    <col min="6553" max="6553" customWidth="1" width="11.42578125"/>
    <col min="6554" max="6554" customWidth="1" width="11.42578125"/>
    <col min="6555" max="6555" customWidth="1" width="11.42578125"/>
    <col min="6556" max="6556" customWidth="1" width="11.42578125"/>
    <col min="6557" max="6557" customWidth="1" width="11.42578125"/>
    <col min="6558" max="6558" customWidth="1" width="11.42578125"/>
    <col min="6559" max="6559" customWidth="1" width="11.42578125"/>
    <col min="6560" max="6560" customWidth="1" width="11.42578125"/>
    <col min="6561" max="6561" customWidth="1" width="11.42578125"/>
    <col min="6562" max="6562" customWidth="1" width="11.42578125"/>
    <col min="6563" max="6563" customWidth="1" width="11.42578125"/>
    <col min="6564" max="6564" customWidth="1" width="11.42578125"/>
    <col min="6565" max="6565" customWidth="1" width="11.42578125"/>
    <col min="6566" max="6566" customWidth="1" width="11.42578125"/>
    <col min="6567" max="6567" customWidth="1" width="11.42578125"/>
    <col min="6568" max="6568" customWidth="1" width="11.42578125"/>
    <col min="6569" max="6569" customWidth="1" width="11.42578125"/>
    <col min="6570" max="6570" customWidth="1" width="11.42578125"/>
    <col min="6571" max="6571" customWidth="1" width="11.42578125"/>
    <col min="6572" max="6572" customWidth="1" width="11.42578125"/>
    <col min="6573" max="6573" customWidth="1" width="11.42578125"/>
    <col min="6574" max="6574" customWidth="1" width="11.42578125"/>
    <col min="6575" max="6575" customWidth="1" width="11.42578125"/>
    <col min="6576" max="6576" customWidth="1" width="11.42578125"/>
    <col min="6577" max="6577" customWidth="1" width="11.42578125"/>
    <col min="6578" max="6578" customWidth="1" width="11.42578125"/>
    <col min="6579" max="6579" customWidth="1" width="11.42578125"/>
    <col min="6580" max="6580" customWidth="1" width="11.42578125"/>
    <col min="6581" max="6581" customWidth="1" width="11.42578125"/>
    <col min="6582" max="6582" customWidth="1" width="11.42578125"/>
    <col min="6583" max="6583" customWidth="1" width="11.42578125"/>
    <col min="6584" max="6584" customWidth="1" width="11.42578125"/>
    <col min="6585" max="6585" customWidth="1" width="11.42578125"/>
    <col min="6586" max="6586" customWidth="1" width="11.42578125"/>
    <col min="6587" max="6587" customWidth="1" width="11.42578125"/>
    <col min="6588" max="6588" customWidth="1" width="11.42578125"/>
    <col min="6589" max="6589" customWidth="1" width="11.42578125"/>
    <col min="6590" max="6590" customWidth="1" width="11.42578125"/>
    <col min="6591" max="6591" customWidth="1" width="11.42578125"/>
    <col min="6592" max="6592" customWidth="1" width="11.42578125"/>
    <col min="6593" max="6593" customWidth="1" width="11.42578125"/>
    <col min="6594" max="6594" customWidth="1" width="11.42578125"/>
    <col min="6595" max="6595" customWidth="1" width="11.42578125"/>
    <col min="6596" max="6596" customWidth="1" width="11.42578125"/>
    <col min="6597" max="6597" customWidth="1" width="11.42578125"/>
    <col min="6598" max="6598" customWidth="1" width="11.42578125"/>
    <col min="6599" max="6599" customWidth="1" width="11.42578125"/>
    <col min="6600" max="6600" customWidth="1" width="11.42578125"/>
    <col min="6601" max="6601" customWidth="1" width="11.42578125"/>
    <col min="6602" max="6602" customWidth="1" width="11.42578125"/>
    <col min="6603" max="6603" customWidth="1" width="11.42578125"/>
    <col min="6604" max="6604" customWidth="1" width="11.42578125"/>
    <col min="6605" max="6605" customWidth="1" width="11.42578125"/>
    <col min="6606" max="6606" customWidth="1" width="11.42578125"/>
    <col min="6607" max="6607" customWidth="1" width="11.42578125"/>
    <col min="6608" max="6608" customWidth="1" width="11.42578125"/>
    <col min="6609" max="6609" customWidth="1" width="11.42578125"/>
    <col min="6610" max="6610" customWidth="1" width="11.42578125"/>
    <col min="6611" max="6611" customWidth="1" width="11.42578125"/>
    <col min="6612" max="6612" customWidth="1" width="11.42578125"/>
    <col min="6613" max="6613" customWidth="1" width="11.42578125"/>
    <col min="6614" max="6614" customWidth="1" width="11.42578125"/>
    <col min="6615" max="6615" customWidth="1" width="11.42578125"/>
    <col min="6616" max="6616" customWidth="1" width="11.42578125"/>
    <col min="6617" max="6617" customWidth="1" width="11.42578125"/>
    <col min="6618" max="6618" customWidth="1" width="11.42578125"/>
    <col min="6619" max="6619" customWidth="1" width="11.42578125"/>
    <col min="6620" max="6620" customWidth="1" width="11.42578125"/>
    <col min="6621" max="6621" customWidth="1" width="11.42578125"/>
    <col min="6622" max="6622" customWidth="1" width="11.42578125"/>
    <col min="6623" max="6623" customWidth="1" width="11.42578125"/>
    <col min="6624" max="6624" customWidth="1" width="11.42578125"/>
    <col min="6625" max="6625" customWidth="1" width="11.42578125"/>
    <col min="6626" max="6626" customWidth="1" width="11.42578125"/>
    <col min="6627" max="6627" customWidth="1" width="11.42578125"/>
    <col min="6628" max="6628" customWidth="1" width="11.42578125"/>
    <col min="6629" max="6629" customWidth="1" width="11.42578125"/>
    <col min="6630" max="6630" customWidth="1" width="11.42578125"/>
    <col min="6631" max="6631" customWidth="1" width="11.42578125"/>
    <col min="6632" max="6632" customWidth="1" width="11.42578125"/>
    <col min="6633" max="6633" customWidth="1" width="11.42578125"/>
    <col min="6634" max="6634" customWidth="1" width="11.42578125"/>
    <col min="6635" max="6635" customWidth="1" width="11.42578125"/>
    <col min="6636" max="6636" customWidth="1" width="11.42578125"/>
    <col min="6637" max="6637" customWidth="1" width="11.42578125"/>
    <col min="6638" max="6638" customWidth="1" width="11.42578125"/>
    <col min="6639" max="6639" customWidth="1" width="11.42578125"/>
    <col min="6640" max="6640" customWidth="1" width="11.42578125"/>
    <col min="6641" max="6641" customWidth="1" width="11.42578125"/>
    <col min="6642" max="6642" customWidth="1" width="11.42578125"/>
    <col min="6643" max="6643" customWidth="1" width="11.42578125"/>
    <col min="6644" max="6644" customWidth="1" width="11.42578125"/>
    <col min="6645" max="6645" customWidth="1" width="11.42578125"/>
    <col min="6646" max="6646" customWidth="1" width="11.42578125"/>
    <col min="6647" max="6647" customWidth="1" width="11.42578125"/>
    <col min="6648" max="6648" customWidth="1" width="11.42578125"/>
    <col min="6649" max="6649" customWidth="1" width="11.42578125"/>
    <col min="6650" max="6650" customWidth="1" width="11.42578125"/>
    <col min="6651" max="6651" customWidth="1" width="11.42578125"/>
    <col min="6652" max="6652" customWidth="1" width="11.42578125"/>
    <col min="6653" max="6653" customWidth="1" width="11.42578125"/>
    <col min="6654" max="6654" customWidth="1" width="11.42578125"/>
    <col min="6655" max="6655" customWidth="1" width="11.42578125"/>
    <col min="6656" max="6656" customWidth="1" width="11.42578125"/>
    <col min="6657" max="6657" customWidth="1" width="11.42578125"/>
    <col min="6658" max="6658" customWidth="1" width="11.42578125"/>
    <col min="6659" max="6659" customWidth="1" width="11.42578125"/>
    <col min="6660" max="6660" customWidth="1" width="11.42578125"/>
    <col min="6661" max="6661" customWidth="1" width="11.42578125"/>
    <col min="6662" max="6662" customWidth="1" width="11.42578125"/>
    <col min="6663" max="6663" customWidth="1" width="11.42578125"/>
    <col min="6664" max="6664" customWidth="1" width="11.42578125"/>
    <col min="6665" max="6665" customWidth="1" width="11.42578125"/>
    <col min="6666" max="6666" customWidth="1" width="11.42578125"/>
    <col min="6667" max="6667" customWidth="1" width="11.42578125"/>
    <col min="6668" max="6668" customWidth="1" width="11.42578125"/>
    <col min="6669" max="6669" customWidth="1" width="11.42578125"/>
    <col min="6670" max="6670" customWidth="1" width="11.42578125"/>
    <col min="6671" max="6671" customWidth="1" width="11.42578125"/>
    <col min="6672" max="6672" customWidth="1" width="11.42578125"/>
    <col min="6673" max="6673" customWidth="1" width="11.42578125"/>
    <col min="6674" max="6674" customWidth="1" width="11.42578125"/>
    <col min="6675" max="6675" customWidth="1" width="11.42578125"/>
    <col min="6676" max="6676" customWidth="1" width="11.42578125"/>
    <col min="6677" max="6677" customWidth="1" width="11.42578125"/>
    <col min="6678" max="6678" customWidth="1" width="11.42578125"/>
    <col min="6679" max="6679" customWidth="1" width="11.42578125"/>
    <col min="6680" max="6680" customWidth="1" width="11.42578125"/>
    <col min="6681" max="6681" customWidth="1" width="11.42578125"/>
    <col min="6682" max="6682" customWidth="1" width="11.42578125"/>
    <col min="6683" max="6683" customWidth="1" width="11.42578125"/>
    <col min="6684" max="6684" customWidth="1" width="11.42578125"/>
    <col min="6685" max="6685" customWidth="1" width="11.42578125"/>
    <col min="6686" max="6686" customWidth="1" width="11.42578125"/>
    <col min="6687" max="6687" customWidth="1" width="11.42578125"/>
    <col min="6688" max="6688" customWidth="1" width="11.42578125"/>
    <col min="6689" max="6689" customWidth="1" width="11.42578125"/>
    <col min="6690" max="6690" customWidth="1" width="11.42578125"/>
    <col min="6691" max="6691" customWidth="1" width="11.42578125"/>
    <col min="6692" max="6692" customWidth="1" width="11.42578125"/>
    <col min="6693" max="6693" customWidth="1" width="11.42578125"/>
    <col min="6694" max="6694" customWidth="1" width="11.42578125"/>
    <col min="6695" max="6695" customWidth="1" width="11.42578125"/>
    <col min="6696" max="6696" customWidth="1" width="11.42578125"/>
    <col min="6697" max="6697" customWidth="1" width="11.42578125"/>
    <col min="6698" max="6698" customWidth="1" width="11.42578125"/>
    <col min="6699" max="6699" customWidth="1" width="11.42578125"/>
    <col min="6700" max="6700" customWidth="1" width="11.42578125"/>
    <col min="6701" max="6701" customWidth="1" width="11.42578125"/>
    <col min="6702" max="6702" customWidth="1" width="11.42578125"/>
    <col min="6703" max="6703" customWidth="1" width="11.42578125"/>
    <col min="6704" max="6704" customWidth="1" width="11.42578125"/>
    <col min="6705" max="6705" customWidth="1" width="11.42578125"/>
    <col min="6706" max="6706" customWidth="1" width="11.42578125"/>
    <col min="6707" max="6707" customWidth="1" width="11.42578125"/>
    <col min="6708" max="6708" customWidth="1" width="11.42578125"/>
    <col min="6709" max="6709" customWidth="1" width="11.42578125"/>
    <col min="6710" max="6710" customWidth="1" width="11.42578125"/>
    <col min="6711" max="6711" customWidth="1" width="11.42578125"/>
    <col min="6712" max="6712" customWidth="1" width="11.42578125"/>
    <col min="6713" max="6713" customWidth="1" width="11.42578125"/>
    <col min="6714" max="6714" customWidth="1" width="11.42578125"/>
    <col min="6715" max="6715" customWidth="1" width="11.42578125"/>
    <col min="6716" max="6716" customWidth="1" width="11.42578125"/>
    <col min="6717" max="6717" customWidth="1" width="11.42578125"/>
    <col min="6718" max="6718" customWidth="1" width="11.42578125"/>
    <col min="6719" max="6719" customWidth="1" width="11.42578125"/>
    <col min="6720" max="6720" customWidth="1" width="11.42578125"/>
    <col min="6721" max="6721" customWidth="1" width="11.42578125"/>
    <col min="6722" max="6722" customWidth="1" width="11.42578125"/>
    <col min="6723" max="6723" customWidth="1" width="11.42578125"/>
    <col min="6724" max="6724" customWidth="1" width="11.42578125"/>
    <col min="6725" max="6725" customWidth="1" width="11.42578125"/>
    <col min="6726" max="6726" customWidth="1" width="11.42578125"/>
    <col min="6727" max="6727" customWidth="1" width="11.42578125"/>
    <col min="6728" max="6728" customWidth="1" width="11.42578125"/>
    <col min="6729" max="6729" customWidth="1" width="11.42578125"/>
    <col min="6730" max="6730" customWidth="1" width="11.42578125"/>
    <col min="6731" max="6731" customWidth="1" width="11.42578125"/>
    <col min="6732" max="6732" customWidth="1" width="11.42578125"/>
    <col min="6733" max="6733" customWidth="1" width="11.42578125"/>
    <col min="6734" max="6734" customWidth="1" width="11.42578125"/>
    <col min="6735" max="6735" customWidth="1" width="11.42578125"/>
    <col min="6736" max="6736" customWidth="1" width="11.42578125"/>
    <col min="6737" max="6737" customWidth="1" width="11.42578125"/>
    <col min="6738" max="6738" customWidth="1" width="11.42578125"/>
    <col min="6739" max="6739" customWidth="1" width="11.42578125"/>
    <col min="6740" max="6740" customWidth="1" width="11.42578125"/>
    <col min="6741" max="6741" customWidth="1" width="11.42578125"/>
    <col min="6742" max="6742" customWidth="1" width="11.42578125"/>
    <col min="6743" max="6743" customWidth="1" width="11.42578125"/>
    <col min="6744" max="6744" customWidth="1" width="11.42578125"/>
    <col min="6745" max="6745" customWidth="1" width="11.42578125"/>
    <col min="6746" max="6746" customWidth="1" width="11.42578125"/>
    <col min="6747" max="6747" customWidth="1" width="11.42578125"/>
    <col min="6748" max="6748" customWidth="1" width="11.42578125"/>
    <col min="6749" max="6749" customWidth="1" width="11.42578125"/>
    <col min="6750" max="6750" customWidth="1" width="11.42578125"/>
    <col min="6751" max="6751" customWidth="1" width="11.42578125"/>
    <col min="6752" max="6752" customWidth="1" width="11.42578125"/>
    <col min="6753" max="6753" customWidth="1" width="11.42578125"/>
    <col min="6754" max="6754" customWidth="1" width="11.42578125"/>
    <col min="6755" max="6755" customWidth="1" width="11.42578125"/>
    <col min="6756" max="6756" customWidth="1" width="11.42578125"/>
    <col min="6757" max="6757" customWidth="1" width="11.42578125"/>
    <col min="6758" max="6758" customWidth="1" width="11.42578125"/>
    <col min="6759" max="6759" customWidth="1" width="11.42578125"/>
    <col min="6760" max="6760" customWidth="1" width="11.42578125"/>
    <col min="6761" max="6761" customWidth="1" width="11.42578125"/>
    <col min="6762" max="6762" customWidth="1" width="11.42578125"/>
    <col min="6763" max="6763" customWidth="1" width="11.42578125"/>
    <col min="6764" max="6764" customWidth="1" width="11.42578125"/>
    <col min="6765" max="6765" customWidth="1" width="11.42578125"/>
    <col min="6766" max="6766" customWidth="1" width="11.42578125"/>
    <col min="6767" max="6767" customWidth="1" width="11.42578125"/>
    <col min="6768" max="6768" customWidth="1" width="11.42578125"/>
    <col min="6769" max="6769" customWidth="1" width="11.42578125"/>
    <col min="6770" max="6770" customWidth="1" width="11.42578125"/>
    <col min="6771" max="6771" customWidth="1" width="11.42578125"/>
    <col min="6772" max="6772" customWidth="1" width="11.42578125"/>
    <col min="6773" max="6773" customWidth="1" width="11.42578125"/>
    <col min="6774" max="6774" customWidth="1" width="11.42578125"/>
    <col min="6775" max="6775" customWidth="1" width="11.42578125"/>
    <col min="6776" max="6776" customWidth="1" width="11.42578125"/>
    <col min="6777" max="6777" customWidth="1" width="11.42578125"/>
    <col min="6778" max="6778" customWidth="1" width="11.42578125"/>
    <col min="6779" max="6779" customWidth="1" width="11.42578125"/>
    <col min="6780" max="6780" customWidth="1" width="11.42578125"/>
    <col min="6781" max="6781" customWidth="1" width="11.42578125"/>
    <col min="6782" max="6782" customWidth="1" width="11.42578125"/>
    <col min="6783" max="6783" customWidth="1" width="11.42578125"/>
    <col min="6784" max="6784" customWidth="1" width="11.42578125"/>
    <col min="6785" max="6785" customWidth="1" width="11.42578125"/>
    <col min="6786" max="6786" customWidth="1" width="11.42578125"/>
    <col min="6787" max="6787" customWidth="1" width="11.42578125"/>
    <col min="6788" max="6788" customWidth="1" width="11.42578125"/>
    <col min="6789" max="6789" customWidth="1" width="11.42578125"/>
    <col min="6790" max="6790" customWidth="1" width="11.42578125"/>
    <col min="6791" max="6791" customWidth="1" width="11.42578125"/>
    <col min="6792" max="6792" customWidth="1" width="11.42578125"/>
    <col min="6793" max="6793" customWidth="1" width="11.42578125"/>
    <col min="6794" max="6794" customWidth="1" width="11.42578125"/>
    <col min="6795" max="6795" customWidth="1" width="11.42578125"/>
    <col min="6796" max="6796" customWidth="1" width="11.42578125"/>
    <col min="6797" max="6797" customWidth="1" width="11.42578125"/>
    <col min="6798" max="6798" customWidth="1" width="11.42578125"/>
    <col min="6799" max="6799" customWidth="1" width="11.42578125"/>
    <col min="6800" max="6800" customWidth="1" width="11.42578125"/>
    <col min="6801" max="6801" customWidth="1" width="11.42578125"/>
    <col min="6802" max="6802" customWidth="1" width="11.42578125"/>
    <col min="6803" max="6803" customWidth="1" width="11.42578125"/>
    <col min="6804" max="6804" customWidth="1" width="11.42578125"/>
    <col min="6805" max="6805" customWidth="1" width="11.42578125"/>
    <col min="6806" max="6806" customWidth="1" width="11.42578125"/>
    <col min="6807" max="6807" customWidth="1" width="11.42578125"/>
    <col min="6808" max="6808" customWidth="1" width="11.42578125"/>
    <col min="6809" max="6809" customWidth="1" width="11.42578125"/>
    <col min="6810" max="6810" customWidth="1" width="11.42578125"/>
    <col min="6811" max="6811" customWidth="1" width="11.42578125"/>
    <col min="6812" max="6812" customWidth="1" width="11.42578125"/>
    <col min="6813" max="6813" customWidth="1" width="11.42578125"/>
    <col min="6814" max="6814" customWidth="1" width="11.42578125"/>
    <col min="6815" max="6815" customWidth="1" width="11.42578125"/>
    <col min="6816" max="6816" customWidth="1" width="11.42578125"/>
    <col min="6817" max="6817" customWidth="1" width="11.42578125"/>
    <col min="6818" max="6818" customWidth="1" width="11.42578125"/>
    <col min="6819" max="6819" customWidth="1" width="11.42578125"/>
    <col min="6820" max="6820" customWidth="1" width="11.42578125"/>
    <col min="6821" max="6821" customWidth="1" width="11.42578125"/>
    <col min="6822" max="6822" customWidth="1" width="11.42578125"/>
    <col min="6823" max="6823" customWidth="1" width="11.42578125"/>
    <col min="6824" max="6824" customWidth="1" width="11.42578125"/>
    <col min="6825" max="6825" customWidth="1" width="11.42578125"/>
    <col min="6826" max="6826" customWidth="1" width="11.42578125"/>
    <col min="6827" max="6827" customWidth="1" width="11.42578125"/>
    <col min="6828" max="6828" customWidth="1" width="11.42578125"/>
    <col min="6829" max="6829" customWidth="1" width="11.42578125"/>
    <col min="6830" max="6830" customWidth="1" width="11.42578125"/>
    <col min="6831" max="6831" customWidth="1" width="11.42578125"/>
    <col min="6832" max="6832" customWidth="1" width="11.42578125"/>
    <col min="6833" max="6833" customWidth="1" width="11.42578125"/>
    <col min="6834" max="6834" customWidth="1" width="11.42578125"/>
    <col min="6835" max="6835" customWidth="1" width="11.42578125"/>
    <col min="6836" max="6836" customWidth="1" width="11.42578125"/>
    <col min="6837" max="6837" customWidth="1" width="11.42578125"/>
    <col min="6838" max="6838" customWidth="1" width="11.42578125"/>
    <col min="6839" max="6839" customWidth="1" width="11.42578125"/>
    <col min="6840" max="6840" customWidth="1" width="11.42578125"/>
    <col min="6841" max="6841" customWidth="1" width="11.42578125"/>
    <col min="6842" max="6842" customWidth="1" width="11.42578125"/>
    <col min="6843" max="6843" customWidth="1" width="11.42578125"/>
    <col min="6844" max="6844" customWidth="1" width="11.42578125"/>
    <col min="6845" max="6845" customWidth="1" width="11.42578125"/>
    <col min="6846" max="6846" customWidth="1" width="11.42578125"/>
    <col min="6847" max="6847" customWidth="1" width="11.42578125"/>
    <col min="6848" max="6848" customWidth="1" width="11.42578125"/>
    <col min="6849" max="6849" customWidth="1" width="11.42578125"/>
    <col min="6850" max="6850" customWidth="1" width="11.42578125"/>
    <col min="6851" max="6851" customWidth="1" width="11.42578125"/>
    <col min="6852" max="6852" customWidth="1" width="11.42578125"/>
    <col min="6853" max="6853" customWidth="1" width="11.42578125"/>
    <col min="6854" max="6854" customWidth="1" width="11.42578125"/>
    <col min="6855" max="6855" customWidth="1" width="11.42578125"/>
    <col min="6856" max="6856" customWidth="1" width="11.42578125"/>
    <col min="6857" max="6857" customWidth="1" width="11.42578125"/>
    <col min="6858" max="6858" customWidth="1" width="11.42578125"/>
    <col min="6859" max="6859" customWidth="1" width="11.42578125"/>
    <col min="6860" max="6860" customWidth="1" width="11.42578125"/>
    <col min="6861" max="6861" customWidth="1" width="11.42578125"/>
    <col min="6862" max="6862" customWidth="1" width="11.42578125"/>
    <col min="6863" max="6863" customWidth="1" width="11.42578125"/>
    <col min="6864" max="6864" customWidth="1" width="11.42578125"/>
    <col min="6865" max="6865" customWidth="1" width="11.42578125"/>
    <col min="6866" max="6866" customWidth="1" width="11.42578125"/>
    <col min="6867" max="6867" customWidth="1" width="11.42578125"/>
    <col min="6868" max="6868" customWidth="1" width="11.42578125"/>
    <col min="6869" max="6869" customWidth="1" width="11.42578125"/>
    <col min="6870" max="6870" customWidth="1" width="11.42578125"/>
    <col min="6871" max="6871" customWidth="1" width="11.42578125"/>
    <col min="6872" max="6872" customWidth="1" width="11.42578125"/>
    <col min="6873" max="6873" customWidth="1" width="11.42578125"/>
    <col min="6874" max="6874" customWidth="1" width="11.42578125"/>
    <col min="6875" max="6875" customWidth="1" width="11.42578125"/>
    <col min="6876" max="6876" customWidth="1" width="11.42578125"/>
    <col min="6877" max="6877" customWidth="1" width="11.42578125"/>
    <col min="6878" max="6878" customWidth="1" width="11.42578125"/>
    <col min="6879" max="6879" customWidth="1" width="11.42578125"/>
    <col min="6880" max="6880" customWidth="1" width="11.42578125"/>
    <col min="6881" max="6881" customWidth="1" width="11.42578125"/>
    <col min="6882" max="6882" customWidth="1" width="11.42578125"/>
    <col min="6883" max="6883" customWidth="1" width="11.42578125"/>
    <col min="6884" max="6884" customWidth="1" width="11.42578125"/>
    <col min="6885" max="6885" customWidth="1" width="11.42578125"/>
    <col min="6886" max="6886" customWidth="1" width="11.42578125"/>
    <col min="6887" max="6887" customWidth="1" width="11.42578125"/>
    <col min="6888" max="6888" customWidth="1" width="11.42578125"/>
    <col min="6889" max="6889" customWidth="1" width="11.42578125"/>
    <col min="6890" max="6890" customWidth="1" width="11.42578125"/>
    <col min="6891" max="6891" customWidth="1" width="11.42578125"/>
    <col min="6892" max="6892" customWidth="1" width="11.42578125"/>
    <col min="6893" max="6893" customWidth="1" width="11.42578125"/>
    <col min="6894" max="6894" customWidth="1" width="11.42578125"/>
    <col min="6895" max="6895" customWidth="1" width="11.42578125"/>
    <col min="6896" max="6896" customWidth="1" width="11.42578125"/>
    <col min="6897" max="6897" customWidth="1" width="11.42578125"/>
    <col min="6898" max="6898" customWidth="1" width="11.42578125"/>
    <col min="6899" max="6899" customWidth="1" width="11.42578125"/>
    <col min="6900" max="6900" customWidth="1" width="11.42578125"/>
    <col min="6901" max="6901" customWidth="1" width="11.42578125"/>
    <col min="6902" max="6902" customWidth="1" width="11.42578125"/>
    <col min="6903" max="6903" customWidth="1" width="11.42578125"/>
    <col min="6904" max="6904" customWidth="1" width="11.42578125"/>
    <col min="6905" max="6905" customWidth="1" width="11.42578125"/>
    <col min="6906" max="6906" customWidth="1" width="11.42578125"/>
    <col min="6907" max="6907" customWidth="1" width="11.42578125"/>
    <col min="6908" max="6908" customWidth="1" width="11.42578125"/>
    <col min="6909" max="6909" customWidth="1" width="11.42578125"/>
    <col min="6910" max="6910" customWidth="1" width="11.42578125"/>
    <col min="6911" max="6911" customWidth="1" width="11.42578125"/>
    <col min="6912" max="6912" customWidth="1" width="11.42578125"/>
    <col min="6913" max="6913" customWidth="1" width="11.42578125"/>
    <col min="6914" max="6914" customWidth="1" width="11.42578125"/>
    <col min="6915" max="6915" customWidth="1" width="11.42578125"/>
    <col min="6916" max="6916" customWidth="1" width="11.42578125"/>
    <col min="6917" max="6917" customWidth="1" width="11.42578125"/>
    <col min="6918" max="6918" customWidth="1" width="11.42578125"/>
    <col min="6919" max="6919" customWidth="1" width="11.42578125"/>
    <col min="6920" max="6920" customWidth="1" width="11.42578125"/>
    <col min="6921" max="6921" customWidth="1" width="11.42578125"/>
    <col min="6922" max="6922" customWidth="1" width="11.42578125"/>
    <col min="6923" max="6923" customWidth="1" width="11.42578125"/>
    <col min="6924" max="6924" customWidth="1" width="11.42578125"/>
    <col min="6925" max="6925" customWidth="1" width="11.42578125"/>
    <col min="6926" max="6926" customWidth="1" width="11.42578125"/>
    <col min="6927" max="6927" customWidth="1" width="11.42578125"/>
    <col min="6928" max="6928" customWidth="1" width="11.42578125"/>
    <col min="6929" max="6929" customWidth="1" width="11.42578125"/>
    <col min="6930" max="6930" customWidth="1" width="11.42578125"/>
    <col min="6931" max="6931" customWidth="1" width="11.42578125"/>
    <col min="6932" max="6932" customWidth="1" width="11.42578125"/>
    <col min="6933" max="6933" customWidth="1" width="11.42578125"/>
    <col min="6934" max="6934" customWidth="1" width="11.42578125"/>
    <col min="6935" max="6935" customWidth="1" width="11.42578125"/>
    <col min="6936" max="6936" customWidth="1" width="11.42578125"/>
    <col min="6937" max="6937" customWidth="1" width="11.42578125"/>
    <col min="6938" max="6938" customWidth="1" width="11.42578125"/>
    <col min="6939" max="6939" customWidth="1" width="11.42578125"/>
    <col min="6940" max="6940" customWidth="1" width="11.42578125"/>
    <col min="6941" max="6941" customWidth="1" width="11.42578125"/>
    <col min="6942" max="6942" customWidth="1" width="11.42578125"/>
    <col min="6943" max="6943" customWidth="1" width="11.42578125"/>
    <col min="6944" max="6944" customWidth="1" width="11.42578125"/>
    <col min="6945" max="6945" customWidth="1" width="11.42578125"/>
    <col min="6946" max="6946" customWidth="1" width="11.42578125"/>
    <col min="6947" max="6947" customWidth="1" width="11.42578125"/>
    <col min="6948" max="6948" customWidth="1" width="11.42578125"/>
    <col min="6949" max="6949" customWidth="1" width="11.42578125"/>
    <col min="6950" max="6950" customWidth="1" width="11.42578125"/>
    <col min="6951" max="6951" customWidth="1" width="11.42578125"/>
    <col min="6952" max="6952" customWidth="1" width="11.42578125"/>
    <col min="6953" max="6953" customWidth="1" width="11.42578125"/>
    <col min="6954" max="6954" customWidth="1" width="11.42578125"/>
    <col min="6955" max="6955" customWidth="1" width="11.42578125"/>
    <col min="6956" max="6956" customWidth="1" width="11.42578125"/>
    <col min="6957" max="6957" customWidth="1" width="11.42578125"/>
    <col min="6958" max="6958" customWidth="1" width="11.42578125"/>
    <col min="6959" max="6959" customWidth="1" width="11.42578125"/>
    <col min="6960" max="6960" customWidth="1" width="11.42578125"/>
    <col min="6961" max="6961" customWidth="1" width="11.42578125"/>
    <col min="6962" max="6962" customWidth="1" width="11.42578125"/>
    <col min="6963" max="6963" customWidth="1" width="11.42578125"/>
    <col min="6964" max="6964" customWidth="1" width="11.42578125"/>
    <col min="6965" max="6965" customWidth="1" width="11.42578125"/>
    <col min="6966" max="6966" customWidth="1" width="11.42578125"/>
    <col min="6967" max="6967" customWidth="1" width="11.42578125"/>
    <col min="6968" max="6968" customWidth="1" width="11.42578125"/>
    <col min="6969" max="6969" customWidth="1" width="11.42578125"/>
    <col min="6970" max="6970" customWidth="1" width="11.42578125"/>
    <col min="6971" max="6971" customWidth="1" width="11.42578125"/>
    <col min="6972" max="6972" customWidth="1" width="11.42578125"/>
    <col min="6973" max="6973" customWidth="1" width="11.42578125"/>
    <col min="6974" max="6974" customWidth="1" width="11.42578125"/>
    <col min="6975" max="6975" customWidth="1" width="11.42578125"/>
    <col min="6976" max="6976" customWidth="1" width="11.42578125"/>
    <col min="6977" max="6977" customWidth="1" width="11.42578125"/>
    <col min="6978" max="6978" customWidth="1" width="11.42578125"/>
    <col min="6979" max="6979" customWidth="1" width="11.42578125"/>
    <col min="6980" max="6980" customWidth="1" width="11.42578125"/>
    <col min="6981" max="6981" customWidth="1" width="11.42578125"/>
    <col min="6982" max="6982" customWidth="1" width="11.42578125"/>
    <col min="6983" max="6983" customWidth="1" width="11.42578125"/>
    <col min="6984" max="6984" customWidth="1" width="11.42578125"/>
    <col min="6985" max="6985" customWidth="1" width="11.42578125"/>
    <col min="6986" max="6986" customWidth="1" width="11.42578125"/>
    <col min="6987" max="6987" customWidth="1" width="11.42578125"/>
    <col min="6988" max="6988" customWidth="1" width="11.42578125"/>
    <col min="6989" max="6989" customWidth="1" width="11.42578125"/>
    <col min="6990" max="6990" customWidth="1" width="11.42578125"/>
    <col min="6991" max="6991" customWidth="1" width="11.42578125"/>
    <col min="6992" max="6992" customWidth="1" width="11.42578125"/>
    <col min="6993" max="6993" customWidth="1" width="11.42578125"/>
    <col min="6994" max="6994" customWidth="1" width="11.42578125"/>
    <col min="6995" max="6995" customWidth="1" width="11.42578125"/>
    <col min="6996" max="6996" customWidth="1" width="11.42578125"/>
    <col min="6997" max="6997" customWidth="1" width="11.42578125"/>
    <col min="6998" max="6998" customWidth="1" width="11.42578125"/>
    <col min="6999" max="6999" customWidth="1" width="11.42578125"/>
    <col min="7000" max="7000" customWidth="1" width="11.42578125"/>
    <col min="7001" max="7001" customWidth="1" width="11.42578125"/>
    <col min="7002" max="7002" customWidth="1" width="11.42578125"/>
    <col min="7003" max="7003" customWidth="1" width="11.42578125"/>
    <col min="7004" max="7004" customWidth="1" width="11.42578125"/>
    <col min="7005" max="7005" customWidth="1" width="11.42578125"/>
    <col min="7006" max="7006" customWidth="1" width="11.42578125"/>
    <col min="7007" max="7007" customWidth="1" width="11.42578125"/>
    <col min="7008" max="7008" customWidth="1" width="11.42578125"/>
    <col min="7009" max="7009" customWidth="1" width="11.42578125"/>
    <col min="7010" max="7010" customWidth="1" width="11.42578125"/>
    <col min="7011" max="7011" customWidth="1" width="11.42578125"/>
    <col min="7012" max="7012" customWidth="1" width="11.42578125"/>
    <col min="7013" max="7013" customWidth="1" width="11.42578125"/>
    <col min="7014" max="7014" customWidth="1" width="11.42578125"/>
    <col min="7015" max="7015" customWidth="1" width="11.42578125"/>
    <col min="7016" max="7016" customWidth="1" width="11.42578125"/>
    <col min="7017" max="7017" customWidth="1" width="11.42578125"/>
    <col min="7018" max="7018" customWidth="1" width="11.42578125"/>
    <col min="7019" max="7019" customWidth="1" width="11.42578125"/>
    <col min="7020" max="7020" customWidth="1" width="11.42578125"/>
    <col min="7021" max="7021" customWidth="1" width="11.42578125"/>
    <col min="7022" max="7022" customWidth="1" width="11.42578125"/>
    <col min="7023" max="7023" customWidth="1" width="11.42578125"/>
    <col min="7024" max="7024" customWidth="1" width="11.42578125"/>
    <col min="7025" max="7025" customWidth="1" width="11.42578125"/>
    <col min="7026" max="7026" customWidth="1" width="11.42578125"/>
    <col min="7027" max="7027" customWidth="1" width="11.42578125"/>
    <col min="7028" max="7028" customWidth="1" width="11.42578125"/>
    <col min="7029" max="7029" customWidth="1" width="11.42578125"/>
    <col min="7030" max="7030" customWidth="1" width="11.42578125"/>
    <col min="7031" max="7031" customWidth="1" width="11.42578125"/>
    <col min="7032" max="7032" customWidth="1" width="11.42578125"/>
    <col min="7033" max="7033" customWidth="1" width="11.42578125"/>
    <col min="7034" max="7034" customWidth="1" width="11.42578125"/>
    <col min="7035" max="7035" customWidth="1" width="11.42578125"/>
    <col min="7036" max="7036" customWidth="1" width="11.42578125"/>
    <col min="7037" max="7037" customWidth="1" width="11.42578125"/>
    <col min="7038" max="7038" customWidth="1" width="11.42578125"/>
    <col min="7039" max="7039" customWidth="1" width="11.42578125"/>
    <col min="7040" max="7040" customWidth="1" width="11.42578125"/>
    <col min="7041" max="7041" customWidth="1" width="11.42578125"/>
    <col min="7042" max="7042" customWidth="1" width="11.42578125"/>
    <col min="7043" max="7043" customWidth="1" width="11.42578125"/>
    <col min="7044" max="7044" customWidth="1" width="11.42578125"/>
    <col min="7045" max="7045" customWidth="1" width="11.42578125"/>
    <col min="7046" max="7046" customWidth="1" width="11.42578125"/>
    <col min="7047" max="7047" customWidth="1" width="11.42578125"/>
    <col min="7048" max="7048" customWidth="1" width="11.42578125"/>
    <col min="7049" max="7049" customWidth="1" width="11.42578125"/>
    <col min="7050" max="7050" customWidth="1" width="11.42578125"/>
    <col min="7051" max="7051" customWidth="1" width="11.42578125"/>
    <col min="7052" max="7052" customWidth="1" width="11.42578125"/>
    <col min="7053" max="7053" customWidth="1" width="11.42578125"/>
    <col min="7054" max="7054" customWidth="1" width="11.42578125"/>
    <col min="7055" max="7055" customWidth="1" width="11.42578125"/>
    <col min="7056" max="7056" customWidth="1" width="11.42578125"/>
    <col min="7057" max="7057" customWidth="1" width="11.42578125"/>
    <col min="7058" max="7058" customWidth="1" width="11.42578125"/>
    <col min="7059" max="7059" customWidth="1" width="11.42578125"/>
    <col min="7060" max="7060" customWidth="1" width="11.42578125"/>
    <col min="7061" max="7061" customWidth="1" width="11.42578125"/>
    <col min="7062" max="7062" customWidth="1" width="11.42578125"/>
    <col min="7063" max="7063" customWidth="1" width="11.42578125"/>
    <col min="7064" max="7064" customWidth="1" width="11.42578125"/>
    <col min="7065" max="7065" customWidth="1" width="11.42578125"/>
    <col min="7066" max="7066" customWidth="1" width="11.42578125"/>
    <col min="7067" max="7067" customWidth="1" width="11.42578125"/>
    <col min="7068" max="7068" customWidth="1" width="11.42578125"/>
    <col min="7069" max="7069" customWidth="1" width="11.42578125"/>
    <col min="7070" max="7070" customWidth="1" width="11.42578125"/>
    <col min="7071" max="7071" customWidth="1" width="11.42578125"/>
    <col min="7072" max="7072" customWidth="1" width="11.42578125"/>
    <col min="7073" max="7073" customWidth="1" width="11.42578125"/>
    <col min="7074" max="7074" customWidth="1" width="11.42578125"/>
    <col min="7075" max="7075" customWidth="1" width="11.42578125"/>
    <col min="7076" max="7076" customWidth="1" width="11.42578125"/>
    <col min="7077" max="7077" customWidth="1" width="11.42578125"/>
    <col min="7078" max="7078" customWidth="1" width="11.42578125"/>
    <col min="7079" max="7079" customWidth="1" width="11.42578125"/>
    <col min="7080" max="7080" customWidth="1" width="11.42578125"/>
    <col min="7081" max="7081" customWidth="1" width="11.42578125"/>
    <col min="7082" max="7082" customWidth="1" width="11.42578125"/>
    <col min="7083" max="7083" customWidth="1" width="11.42578125"/>
    <col min="7084" max="7084" customWidth="1" width="11.42578125"/>
    <col min="7085" max="7085" customWidth="1" width="11.42578125"/>
    <col min="7086" max="7086" customWidth="1" width="11.42578125"/>
    <col min="7087" max="7087" customWidth="1" width="11.42578125"/>
    <col min="7088" max="7088" customWidth="1" width="11.42578125"/>
    <col min="7089" max="7089" customWidth="1" width="11.42578125"/>
    <col min="7090" max="7090" customWidth="1" width="11.42578125"/>
    <col min="7091" max="7091" customWidth="1" width="11.42578125"/>
    <col min="7092" max="7092" customWidth="1" width="11.42578125"/>
    <col min="7093" max="7093" customWidth="1" width="11.42578125"/>
    <col min="7094" max="7094" customWidth="1" width="11.42578125"/>
    <col min="7095" max="7095" customWidth="1" width="11.42578125"/>
    <col min="7096" max="7096" customWidth="1" width="11.42578125"/>
    <col min="7097" max="7097" customWidth="1" width="11.42578125"/>
    <col min="7098" max="7098" customWidth="1" width="11.42578125"/>
    <col min="7099" max="7099" customWidth="1" width="11.42578125"/>
    <col min="7100" max="7100" customWidth="1" width="11.42578125"/>
    <col min="7101" max="7101" customWidth="1" width="11.42578125"/>
    <col min="7102" max="7102" customWidth="1" width="11.42578125"/>
    <col min="7103" max="7103" customWidth="1" width="11.42578125"/>
    <col min="7104" max="7104" customWidth="1" width="11.42578125"/>
    <col min="7105" max="7105" customWidth="1" width="11.42578125"/>
    <col min="7106" max="7106" customWidth="1" width="11.42578125"/>
    <col min="7107" max="7107" customWidth="1" width="11.42578125"/>
    <col min="7108" max="7108" customWidth="1" width="11.42578125"/>
    <col min="7109" max="7109" customWidth="1" width="11.42578125"/>
    <col min="7110" max="7110" customWidth="1" width="11.42578125"/>
    <col min="7111" max="7111" customWidth="1" width="11.42578125"/>
    <col min="7112" max="7112" customWidth="1" width="11.42578125"/>
    <col min="7113" max="7113" customWidth="1" width="11.42578125"/>
    <col min="7114" max="7114" customWidth="1" width="11.42578125"/>
    <col min="7115" max="7115" customWidth="1" width="11.42578125"/>
    <col min="7116" max="7116" customWidth="1" width="11.42578125"/>
    <col min="7117" max="7117" customWidth="1" width="11.42578125"/>
    <col min="7118" max="7118" customWidth="1" width="11.42578125"/>
    <col min="7119" max="7119" customWidth="1" width="11.42578125"/>
    <col min="7120" max="7120" customWidth="1" width="11.42578125"/>
    <col min="7121" max="7121" customWidth="1" width="11.42578125"/>
    <col min="7122" max="7122" customWidth="1" width="11.42578125"/>
    <col min="7123" max="7123" customWidth="1" width="11.42578125"/>
    <col min="7124" max="7124" customWidth="1" width="11.42578125"/>
    <col min="7125" max="7125" customWidth="1" width="11.42578125"/>
    <col min="7126" max="7126" customWidth="1" width="11.42578125"/>
    <col min="7127" max="7127" customWidth="1" width="11.42578125"/>
    <col min="7128" max="7128" customWidth="1" width="11.42578125"/>
    <col min="7129" max="7129" customWidth="1" width="11.42578125"/>
    <col min="7130" max="7130" customWidth="1" width="11.42578125"/>
    <col min="7131" max="7131" customWidth="1" width="11.42578125"/>
    <col min="7132" max="7132" customWidth="1" width="11.42578125"/>
    <col min="7133" max="7133" customWidth="1" width="11.42578125"/>
    <col min="7134" max="7134" customWidth="1" width="11.42578125"/>
    <col min="7135" max="7135" customWidth="1" width="11.42578125"/>
    <col min="7136" max="7136" customWidth="1" width="11.42578125"/>
    <col min="7137" max="7137" customWidth="1" width="11.42578125"/>
    <col min="7138" max="7138" customWidth="1" width="11.42578125"/>
    <col min="7139" max="7139" customWidth="1" width="11.42578125"/>
    <col min="7140" max="7140" customWidth="1" width="11.42578125"/>
    <col min="7141" max="7141" customWidth="1" width="11.42578125"/>
    <col min="7142" max="7142" customWidth="1" width="11.42578125"/>
    <col min="7143" max="7143" customWidth="1" width="11.42578125"/>
    <col min="7144" max="7144" customWidth="1" width="11.42578125"/>
    <col min="7145" max="7145" customWidth="1" width="11.42578125"/>
    <col min="7146" max="7146" customWidth="1" width="11.42578125"/>
    <col min="7147" max="7147" customWidth="1" width="11.42578125"/>
    <col min="7148" max="7148" customWidth="1" width="11.42578125"/>
    <col min="7149" max="7149" customWidth="1" width="11.42578125"/>
    <col min="7150" max="7150" customWidth="1" width="11.42578125"/>
    <col min="7151" max="7151" customWidth="1" width="11.42578125"/>
    <col min="7152" max="7152" customWidth="1" width="11.42578125"/>
    <col min="7153" max="7153" customWidth="1" width="11.42578125"/>
    <col min="7154" max="7154" customWidth="1" width="11.42578125"/>
    <col min="7155" max="7155" customWidth="1" width="11.42578125"/>
    <col min="7156" max="7156" customWidth="1" width="11.42578125"/>
    <col min="7157" max="7157" customWidth="1" width="11.42578125"/>
    <col min="7158" max="7158" customWidth="1" width="11.42578125"/>
    <col min="7159" max="7159" customWidth="1" width="11.42578125"/>
    <col min="7160" max="7160" customWidth="1" width="11.42578125"/>
    <col min="7161" max="7161" customWidth="1" width="11.42578125"/>
    <col min="7162" max="7162" customWidth="1" width="11.42578125"/>
    <col min="7163" max="7163" customWidth="1" width="11.42578125"/>
    <col min="7164" max="7164" customWidth="1" width="11.42578125"/>
    <col min="7165" max="7165" customWidth="1" width="11.42578125"/>
    <col min="7166" max="7166" customWidth="1" width="11.42578125"/>
    <col min="7167" max="7167" customWidth="1" width="11.42578125"/>
    <col min="7168" max="7168" customWidth="1" width="11.42578125"/>
    <col min="7169" max="7169" customWidth="1" width="11.42578125"/>
    <col min="7170" max="7170" customWidth="1" width="11.42578125"/>
    <col min="7171" max="7171" customWidth="1" width="11.42578125"/>
    <col min="7172" max="7172" customWidth="1" width="11.42578125"/>
    <col min="7173" max="7173" customWidth="1" width="11.42578125"/>
    <col min="7174" max="7174" customWidth="1" width="11.42578125"/>
    <col min="7175" max="7175" customWidth="1" width="11.42578125"/>
    <col min="7176" max="7176" customWidth="1" width="11.42578125"/>
    <col min="7177" max="7177" customWidth="1" width="11.42578125"/>
    <col min="7178" max="7178" customWidth="1" width="11.42578125"/>
    <col min="7179" max="7179" customWidth="1" width="11.42578125"/>
    <col min="7180" max="7180" customWidth="1" width="11.42578125"/>
    <col min="7181" max="7181" customWidth="1" width="11.42578125"/>
    <col min="7182" max="7182" customWidth="1" width="11.42578125"/>
    <col min="7183" max="7183" customWidth="1" width="11.42578125"/>
    <col min="7184" max="7184" customWidth="1" width="11.42578125"/>
    <col min="7185" max="7185" customWidth="1" width="11.42578125"/>
    <col min="7186" max="7186" customWidth="1" width="11.42578125"/>
    <col min="7187" max="7187" customWidth="1" width="11.42578125"/>
    <col min="7188" max="7188" customWidth="1" width="11.42578125"/>
    <col min="7189" max="7189" customWidth="1" width="11.42578125"/>
    <col min="7190" max="7190" customWidth="1" width="11.42578125"/>
    <col min="7191" max="7191" customWidth="1" width="11.42578125"/>
    <col min="7192" max="7192" customWidth="1" width="11.42578125"/>
    <col min="7193" max="7193" customWidth="1" width="11.42578125"/>
    <col min="7194" max="7194" customWidth="1" width="11.42578125"/>
    <col min="7195" max="7195" customWidth="1" width="11.42578125"/>
    <col min="7196" max="7196" customWidth="1" width="11.42578125"/>
    <col min="7197" max="7197" customWidth="1" width="11.42578125"/>
    <col min="7198" max="7198" customWidth="1" width="11.42578125"/>
    <col min="7199" max="7199" customWidth="1" width="11.42578125"/>
    <col min="7200" max="7200" customWidth="1" width="11.42578125"/>
    <col min="7201" max="7201" customWidth="1" width="11.42578125"/>
    <col min="7202" max="7202" customWidth="1" width="11.42578125"/>
    <col min="7203" max="7203" customWidth="1" width="11.42578125"/>
    <col min="7204" max="7204" customWidth="1" width="11.42578125"/>
    <col min="7205" max="7205" customWidth="1" width="11.42578125"/>
    <col min="7206" max="7206" customWidth="1" width="11.42578125"/>
    <col min="7207" max="7207" customWidth="1" width="11.42578125"/>
    <col min="7208" max="7208" customWidth="1" width="11.42578125"/>
    <col min="7209" max="7209" customWidth="1" width="11.42578125"/>
    <col min="7210" max="7210" customWidth="1" width="11.42578125"/>
    <col min="7211" max="7211" customWidth="1" width="11.42578125"/>
    <col min="7212" max="7212" customWidth="1" width="11.42578125"/>
    <col min="7213" max="7213" customWidth="1" width="11.42578125"/>
    <col min="7214" max="7214" customWidth="1" width="11.42578125"/>
    <col min="7215" max="7215" customWidth="1" width="11.42578125"/>
    <col min="7216" max="7216" customWidth="1" width="11.42578125"/>
    <col min="7217" max="7217" customWidth="1" width="11.42578125"/>
    <col min="7218" max="7218" customWidth="1" width="11.42578125"/>
    <col min="7219" max="7219" customWidth="1" width="11.42578125"/>
    <col min="7220" max="7220" customWidth="1" width="11.42578125"/>
    <col min="7221" max="7221" customWidth="1" width="11.42578125"/>
    <col min="7222" max="7222" customWidth="1" width="11.42578125"/>
    <col min="7223" max="7223" customWidth="1" width="11.42578125"/>
    <col min="7224" max="7224" customWidth="1" width="11.42578125"/>
    <col min="7225" max="7225" customWidth="1" width="11.42578125"/>
    <col min="7226" max="7226" customWidth="1" width="11.42578125"/>
    <col min="7227" max="7227" customWidth="1" width="11.42578125"/>
    <col min="7228" max="7228" customWidth="1" width="11.42578125"/>
    <col min="7229" max="7229" customWidth="1" width="11.42578125"/>
    <col min="7230" max="7230" customWidth="1" width="11.42578125"/>
    <col min="7231" max="7231" customWidth="1" width="11.42578125"/>
    <col min="7232" max="7232" customWidth="1" width="11.42578125"/>
    <col min="7233" max="7233" customWidth="1" width="11.42578125"/>
    <col min="7234" max="7234" customWidth="1" width="11.42578125"/>
    <col min="7235" max="7235" customWidth="1" width="11.42578125"/>
    <col min="7236" max="7236" customWidth="1" width="11.42578125"/>
    <col min="7237" max="7237" customWidth="1" width="11.42578125"/>
    <col min="7238" max="7238" customWidth="1" width="11.42578125"/>
    <col min="7239" max="7239" customWidth="1" width="11.42578125"/>
    <col min="7240" max="7240" customWidth="1" width="11.42578125"/>
    <col min="7241" max="7241" customWidth="1" width="11.42578125"/>
    <col min="7242" max="7242" customWidth="1" width="11.42578125"/>
    <col min="7243" max="7243" customWidth="1" width="11.42578125"/>
    <col min="7244" max="7244" customWidth="1" width="11.42578125"/>
    <col min="7245" max="7245" customWidth="1" width="11.42578125"/>
    <col min="7246" max="7246" customWidth="1" width="11.42578125"/>
    <col min="7247" max="7247" customWidth="1" width="11.42578125"/>
    <col min="7248" max="7248" customWidth="1" width="11.42578125"/>
    <col min="7249" max="7249" customWidth="1" width="11.42578125"/>
    <col min="7250" max="7250" customWidth="1" width="11.42578125"/>
    <col min="7251" max="7251" customWidth="1" width="11.42578125"/>
    <col min="7252" max="7252" customWidth="1" width="11.42578125"/>
    <col min="7253" max="7253" customWidth="1" width="11.42578125"/>
    <col min="7254" max="7254" customWidth="1" width="11.42578125"/>
    <col min="7255" max="7255" customWidth="1" width="11.42578125"/>
    <col min="7256" max="7256" customWidth="1" width="11.42578125"/>
    <col min="7257" max="7257" customWidth="1" width="11.42578125"/>
    <col min="7258" max="7258" customWidth="1" width="11.42578125"/>
    <col min="7259" max="7259" customWidth="1" width="11.42578125"/>
    <col min="7260" max="7260" customWidth="1" width="11.42578125"/>
    <col min="7261" max="7261" customWidth="1" width="11.42578125"/>
    <col min="7262" max="7262" customWidth="1" width="11.42578125"/>
    <col min="7263" max="7263" customWidth="1" width="11.42578125"/>
    <col min="7264" max="7264" customWidth="1" width="11.42578125"/>
    <col min="7265" max="7265" customWidth="1" width="11.42578125"/>
    <col min="7266" max="7266" customWidth="1" width="11.42578125"/>
    <col min="7267" max="7267" customWidth="1" width="11.42578125"/>
    <col min="7268" max="7268" customWidth="1" width="11.42578125"/>
    <col min="7269" max="7269" customWidth="1" width="11.42578125"/>
    <col min="7270" max="7270" customWidth="1" width="11.42578125"/>
    <col min="7271" max="7271" customWidth="1" width="11.42578125"/>
    <col min="7272" max="7272" customWidth="1" width="11.42578125"/>
    <col min="7273" max="7273" customWidth="1" width="11.42578125"/>
    <col min="7274" max="7274" customWidth="1" width="11.42578125"/>
    <col min="7275" max="7275" customWidth="1" width="11.42578125"/>
    <col min="7276" max="7276" customWidth="1" width="11.42578125"/>
    <col min="7277" max="7277" customWidth="1" width="11.42578125"/>
    <col min="7278" max="7278" customWidth="1" width="11.42578125"/>
    <col min="7279" max="7279" customWidth="1" width="11.42578125"/>
    <col min="7280" max="7280" customWidth="1" width="11.42578125"/>
    <col min="7281" max="7281" customWidth="1" width="11.42578125"/>
    <col min="7282" max="7282" customWidth="1" width="11.42578125"/>
    <col min="7283" max="7283" customWidth="1" width="11.42578125"/>
    <col min="7284" max="7284" customWidth="1" width="11.42578125"/>
    <col min="7285" max="7285" customWidth="1" width="11.42578125"/>
    <col min="7286" max="7286" customWidth="1" width="11.42578125"/>
    <col min="7287" max="7287" customWidth="1" width="11.42578125"/>
    <col min="7288" max="7288" customWidth="1" width="11.42578125"/>
    <col min="7289" max="7289" customWidth="1" width="11.42578125"/>
    <col min="7290" max="7290" customWidth="1" width="11.42578125"/>
    <col min="7291" max="7291" customWidth="1" width="11.42578125"/>
    <col min="7292" max="7292" customWidth="1" width="11.42578125"/>
    <col min="7293" max="7293" customWidth="1" width="11.42578125"/>
    <col min="7294" max="7294" customWidth="1" width="11.42578125"/>
    <col min="7295" max="7295" customWidth="1" width="11.42578125"/>
    <col min="7296" max="7296" customWidth="1" width="11.42578125"/>
    <col min="7297" max="7297" customWidth="1" width="11.42578125"/>
    <col min="7298" max="7298" customWidth="1" width="11.42578125"/>
    <col min="7299" max="7299" customWidth="1" width="11.42578125"/>
    <col min="7300" max="7300" customWidth="1" width="11.42578125"/>
    <col min="7301" max="7301" customWidth="1" width="11.42578125"/>
    <col min="7302" max="7302" customWidth="1" width="11.42578125"/>
    <col min="7303" max="7303" customWidth="1" width="11.42578125"/>
    <col min="7304" max="7304" customWidth="1" width="11.42578125"/>
    <col min="7305" max="7305" customWidth="1" width="11.42578125"/>
    <col min="7306" max="7306" customWidth="1" width="11.42578125"/>
    <col min="7307" max="7307" customWidth="1" width="11.42578125"/>
    <col min="7308" max="7308" customWidth="1" width="11.42578125"/>
    <col min="7309" max="7309" customWidth="1" width="11.42578125"/>
    <col min="7310" max="7310" customWidth="1" width="11.42578125"/>
    <col min="7311" max="7311" customWidth="1" width="11.42578125"/>
    <col min="7312" max="7312" customWidth="1" width="11.42578125"/>
    <col min="7313" max="7313" customWidth="1" width="11.42578125"/>
    <col min="7314" max="7314" customWidth="1" width="11.42578125"/>
    <col min="7315" max="7315" customWidth="1" width="11.42578125"/>
    <col min="7316" max="7316" customWidth="1" width="11.42578125"/>
    <col min="7317" max="7317" customWidth="1" width="11.42578125"/>
    <col min="7318" max="7318" customWidth="1" width="11.42578125"/>
    <col min="7319" max="7319" customWidth="1" width="11.42578125"/>
    <col min="7320" max="7320" customWidth="1" width="11.42578125"/>
    <col min="7321" max="7321" customWidth="1" width="11.42578125"/>
    <col min="7322" max="7322" customWidth="1" width="11.42578125"/>
    <col min="7323" max="7323" customWidth="1" width="11.42578125"/>
    <col min="7324" max="7324" customWidth="1" width="11.42578125"/>
    <col min="7325" max="7325" customWidth="1" width="11.42578125"/>
    <col min="7326" max="7326" customWidth="1" width="11.42578125"/>
    <col min="7327" max="7327" customWidth="1" width="11.42578125"/>
    <col min="7328" max="7328" customWidth="1" width="11.42578125"/>
    <col min="7329" max="7329" customWidth="1" width="11.42578125"/>
    <col min="7330" max="7330" customWidth="1" width="11.42578125"/>
    <col min="7331" max="7331" customWidth="1" width="11.42578125"/>
    <col min="7332" max="7332" customWidth="1" width="11.42578125"/>
    <col min="7333" max="7333" customWidth="1" width="11.42578125"/>
    <col min="7334" max="7334" customWidth="1" width="11.42578125"/>
    <col min="7335" max="7335" customWidth="1" width="11.42578125"/>
    <col min="7336" max="7336" customWidth="1" width="11.42578125"/>
    <col min="7337" max="7337" customWidth="1" width="11.42578125"/>
    <col min="7338" max="7338" customWidth="1" width="11.42578125"/>
    <col min="7339" max="7339" customWidth="1" width="11.42578125"/>
    <col min="7340" max="7340" customWidth="1" width="11.42578125"/>
    <col min="7341" max="7341" customWidth="1" width="11.42578125"/>
    <col min="7342" max="7342" customWidth="1" width="11.42578125"/>
    <col min="7343" max="7343" customWidth="1" width="11.42578125"/>
    <col min="7344" max="7344" customWidth="1" width="11.42578125"/>
    <col min="7345" max="7345" customWidth="1" width="11.42578125"/>
    <col min="7346" max="7346" customWidth="1" width="11.42578125"/>
    <col min="7347" max="7347" customWidth="1" width="11.42578125"/>
    <col min="7348" max="7348" customWidth="1" width="11.42578125"/>
    <col min="7349" max="7349" customWidth="1" width="11.42578125"/>
    <col min="7350" max="7350" customWidth="1" width="11.42578125"/>
    <col min="7351" max="7351" customWidth="1" width="11.42578125"/>
    <col min="7352" max="7352" customWidth="1" width="11.42578125"/>
    <col min="7353" max="7353" customWidth="1" width="11.42578125"/>
    <col min="7354" max="7354" customWidth="1" width="11.42578125"/>
    <col min="7355" max="7355" customWidth="1" width="11.42578125"/>
    <col min="7356" max="7356" customWidth="1" width="11.42578125"/>
    <col min="7357" max="7357" customWidth="1" width="11.42578125"/>
    <col min="7358" max="7358" customWidth="1" width="11.42578125"/>
    <col min="7359" max="7359" customWidth="1" width="11.42578125"/>
    <col min="7360" max="7360" customWidth="1" width="11.42578125"/>
    <col min="7361" max="7361" customWidth="1" width="11.42578125"/>
    <col min="7362" max="7362" customWidth="1" width="11.42578125"/>
    <col min="7363" max="7363" customWidth="1" width="11.42578125"/>
    <col min="7364" max="7364" customWidth="1" width="11.42578125"/>
    <col min="7365" max="7365" customWidth="1" width="11.42578125"/>
    <col min="7366" max="7366" customWidth="1" width="11.42578125"/>
    <col min="7367" max="7367" customWidth="1" width="11.42578125"/>
    <col min="7368" max="7368" customWidth="1" width="11.42578125"/>
    <col min="7369" max="7369" customWidth="1" width="11.42578125"/>
    <col min="7370" max="7370" customWidth="1" width="11.42578125"/>
    <col min="7371" max="7371" customWidth="1" width="11.42578125"/>
    <col min="7372" max="7372" customWidth="1" width="11.42578125"/>
    <col min="7373" max="7373" customWidth="1" width="11.42578125"/>
    <col min="7374" max="7374" customWidth="1" width="11.42578125"/>
    <col min="7375" max="7375" customWidth="1" width="11.42578125"/>
    <col min="7376" max="7376" customWidth="1" width="11.42578125"/>
    <col min="7377" max="7377" customWidth="1" width="11.42578125"/>
    <col min="7378" max="7378" customWidth="1" width="11.42578125"/>
    <col min="7379" max="7379" customWidth="1" width="11.42578125"/>
    <col min="7380" max="7380" customWidth="1" width="11.42578125"/>
    <col min="7381" max="7381" customWidth="1" width="11.42578125"/>
    <col min="7382" max="7382" customWidth="1" width="11.42578125"/>
    <col min="7383" max="7383" customWidth="1" width="11.42578125"/>
    <col min="7384" max="7384" customWidth="1" width="11.42578125"/>
    <col min="7385" max="7385" customWidth="1" width="11.42578125"/>
    <col min="7386" max="7386" customWidth="1" width="11.42578125"/>
    <col min="7387" max="7387" customWidth="1" width="11.42578125"/>
    <col min="7388" max="7388" customWidth="1" width="11.42578125"/>
    <col min="7389" max="7389" customWidth="1" width="11.42578125"/>
    <col min="7390" max="7390" customWidth="1" width="11.42578125"/>
    <col min="7391" max="7391" customWidth="1" width="11.42578125"/>
    <col min="7392" max="7392" customWidth="1" width="11.42578125"/>
    <col min="7393" max="7393" customWidth="1" width="11.42578125"/>
    <col min="7394" max="7394" customWidth="1" width="11.42578125"/>
    <col min="7395" max="7395" customWidth="1" width="11.42578125"/>
    <col min="7396" max="7396" customWidth="1" width="11.42578125"/>
    <col min="7397" max="7397" customWidth="1" width="11.42578125"/>
    <col min="7398" max="7398" customWidth="1" width="11.42578125"/>
    <col min="7399" max="7399" customWidth="1" width="11.42578125"/>
    <col min="7400" max="7400" customWidth="1" width="11.42578125"/>
    <col min="7401" max="7401" customWidth="1" width="11.42578125"/>
    <col min="7402" max="7402" customWidth="1" width="11.42578125"/>
    <col min="7403" max="7403" customWidth="1" width="11.42578125"/>
    <col min="7404" max="7404" customWidth="1" width="11.42578125"/>
    <col min="7405" max="7405" customWidth="1" width="11.42578125"/>
    <col min="7406" max="7406" customWidth="1" width="11.42578125"/>
    <col min="7407" max="7407" customWidth="1" width="11.42578125"/>
    <col min="7408" max="7408" customWidth="1" width="11.42578125"/>
    <col min="7409" max="7409" customWidth="1" width="11.42578125"/>
    <col min="7410" max="7410" customWidth="1" width="11.42578125"/>
    <col min="7411" max="7411" customWidth="1" width="11.42578125"/>
    <col min="7412" max="7412" customWidth="1" width="11.42578125"/>
    <col min="7413" max="7413" customWidth="1" width="11.42578125"/>
    <col min="7414" max="7414" customWidth="1" width="11.42578125"/>
    <col min="7415" max="7415" customWidth="1" width="11.42578125"/>
    <col min="7416" max="7416" customWidth="1" width="11.42578125"/>
    <col min="7417" max="7417" customWidth="1" width="11.42578125"/>
    <col min="7418" max="7418" customWidth="1" width="11.42578125"/>
    <col min="7419" max="7419" customWidth="1" width="11.42578125"/>
    <col min="7420" max="7420" customWidth="1" width="11.42578125"/>
    <col min="7421" max="7421" customWidth="1" width="11.42578125"/>
    <col min="7422" max="7422" customWidth="1" width="11.42578125"/>
    <col min="7423" max="7423" customWidth="1" width="11.42578125"/>
    <col min="7424" max="7424" customWidth="1" width="11.42578125"/>
    <col min="7425" max="7425" customWidth="1" width="11.42578125"/>
    <col min="7426" max="7426" customWidth="1" width="11.42578125"/>
    <col min="7427" max="7427" customWidth="1" width="11.42578125"/>
    <col min="7428" max="7428" customWidth="1" width="11.42578125"/>
    <col min="7429" max="7429" customWidth="1" width="11.42578125"/>
    <col min="7430" max="7430" customWidth="1" width="11.42578125"/>
    <col min="7431" max="7431" customWidth="1" width="11.42578125"/>
    <col min="7432" max="7432" customWidth="1" width="11.42578125"/>
    <col min="7433" max="7433" customWidth="1" width="11.42578125"/>
    <col min="7434" max="7434" customWidth="1" width="11.42578125"/>
    <col min="7435" max="7435" customWidth="1" width="11.42578125"/>
    <col min="7436" max="7436" customWidth="1" width="11.42578125"/>
    <col min="7437" max="7437" customWidth="1" width="11.42578125"/>
    <col min="7438" max="7438" customWidth="1" width="11.42578125"/>
    <col min="7439" max="7439" customWidth="1" width="11.42578125"/>
    <col min="7440" max="7440" customWidth="1" width="11.42578125"/>
    <col min="7441" max="7441" customWidth="1" width="11.42578125"/>
    <col min="7442" max="7442" customWidth="1" width="11.42578125"/>
    <col min="7443" max="7443" customWidth="1" width="11.42578125"/>
    <col min="7444" max="7444" customWidth="1" width="11.42578125"/>
    <col min="7445" max="7445" customWidth="1" width="11.42578125"/>
    <col min="7446" max="7446" customWidth="1" width="11.42578125"/>
    <col min="7447" max="7447" customWidth="1" width="11.42578125"/>
    <col min="7448" max="7448" customWidth="1" width="11.42578125"/>
    <col min="7449" max="7449" customWidth="1" width="11.42578125"/>
    <col min="7450" max="7450" customWidth="1" width="11.42578125"/>
    <col min="7451" max="7451" customWidth="1" width="11.42578125"/>
    <col min="7452" max="7452" customWidth="1" width="11.42578125"/>
    <col min="7453" max="7453" customWidth="1" width="11.42578125"/>
    <col min="7454" max="7454" customWidth="1" width="11.42578125"/>
    <col min="7455" max="7455" customWidth="1" width="11.42578125"/>
    <col min="7456" max="7456" customWidth="1" width="11.42578125"/>
    <col min="7457" max="7457" customWidth="1" width="11.42578125"/>
    <col min="7458" max="7458" customWidth="1" width="11.42578125"/>
    <col min="7459" max="7459" customWidth="1" width="11.42578125"/>
    <col min="7460" max="7460" customWidth="1" width="11.42578125"/>
    <col min="7461" max="7461" customWidth="1" width="11.42578125"/>
    <col min="7462" max="7462" customWidth="1" width="11.42578125"/>
    <col min="7463" max="7463" customWidth="1" width="11.42578125"/>
    <col min="7464" max="7464" customWidth="1" width="11.42578125"/>
    <col min="7465" max="7465" customWidth="1" width="11.42578125"/>
    <col min="7466" max="7466" customWidth="1" width="11.42578125"/>
    <col min="7467" max="7467" customWidth="1" width="11.42578125"/>
    <col min="7468" max="7468" customWidth="1" width="11.42578125"/>
    <col min="7469" max="7469" customWidth="1" width="11.42578125"/>
    <col min="7470" max="7470" customWidth="1" width="11.42578125"/>
    <col min="7471" max="7471" customWidth="1" width="11.42578125"/>
    <col min="7472" max="7472" customWidth="1" width="11.42578125"/>
    <col min="7473" max="7473" customWidth="1" width="11.42578125"/>
    <col min="7474" max="7474" customWidth="1" width="11.42578125"/>
    <col min="7475" max="7475" customWidth="1" width="11.42578125"/>
    <col min="7476" max="7476" customWidth="1" width="11.42578125"/>
    <col min="7477" max="7477" customWidth="1" width="11.42578125"/>
    <col min="7478" max="7478" customWidth="1" width="11.42578125"/>
    <col min="7479" max="7479" customWidth="1" width="11.42578125"/>
    <col min="7480" max="7480" customWidth="1" width="11.42578125"/>
    <col min="7481" max="7481" customWidth="1" width="11.42578125"/>
    <col min="7482" max="7482" customWidth="1" width="11.42578125"/>
    <col min="7483" max="7483" customWidth="1" width="11.42578125"/>
    <col min="7484" max="7484" customWidth="1" width="11.42578125"/>
    <col min="7485" max="7485" customWidth="1" width="11.42578125"/>
    <col min="7486" max="7486" customWidth="1" width="11.42578125"/>
    <col min="7487" max="7487" customWidth="1" width="11.42578125"/>
    <col min="7488" max="7488" customWidth="1" width="11.42578125"/>
    <col min="7489" max="7489" customWidth="1" width="11.42578125"/>
    <col min="7490" max="7490" customWidth="1" width="11.42578125"/>
    <col min="7491" max="7491" customWidth="1" width="11.42578125"/>
    <col min="7492" max="7492" customWidth="1" width="11.42578125"/>
    <col min="7493" max="7493" customWidth="1" width="11.42578125"/>
    <col min="7494" max="7494" customWidth="1" width="11.42578125"/>
    <col min="7495" max="7495" customWidth="1" width="11.42578125"/>
    <col min="7496" max="7496" customWidth="1" width="11.42578125"/>
    <col min="7497" max="7497" customWidth="1" width="11.42578125"/>
    <col min="7498" max="7498" customWidth="1" width="11.42578125"/>
    <col min="7499" max="7499" customWidth="1" width="11.42578125"/>
    <col min="7500" max="7500" customWidth="1" width="11.42578125"/>
    <col min="7501" max="7501" customWidth="1" width="11.42578125"/>
    <col min="7502" max="7502" customWidth="1" width="11.42578125"/>
    <col min="7503" max="7503" customWidth="1" width="11.42578125"/>
    <col min="7504" max="7504" customWidth="1" width="11.42578125"/>
    <col min="7505" max="7505" customWidth="1" width="11.42578125"/>
    <col min="7506" max="7506" customWidth="1" width="11.42578125"/>
    <col min="7507" max="7507" customWidth="1" width="11.42578125"/>
    <col min="7508" max="7508" customWidth="1" width="11.42578125"/>
    <col min="7509" max="7509" customWidth="1" width="11.42578125"/>
    <col min="7510" max="7510" customWidth="1" width="11.42578125"/>
    <col min="7511" max="7511" customWidth="1" width="11.42578125"/>
    <col min="7512" max="7512" customWidth="1" width="11.42578125"/>
    <col min="7513" max="7513" customWidth="1" width="11.42578125"/>
    <col min="7514" max="7514" customWidth="1" width="11.42578125"/>
    <col min="7515" max="7515" customWidth="1" width="11.42578125"/>
    <col min="7516" max="7516" customWidth="1" width="11.42578125"/>
    <col min="7517" max="7517" customWidth="1" width="11.42578125"/>
    <col min="7518" max="7518" customWidth="1" width="11.42578125"/>
    <col min="7519" max="7519" customWidth="1" width="11.42578125"/>
    <col min="7520" max="7520" customWidth="1" width="11.42578125"/>
    <col min="7521" max="7521" customWidth="1" width="11.42578125"/>
    <col min="7522" max="7522" customWidth="1" width="11.42578125"/>
    <col min="7523" max="7523" customWidth="1" width="11.42578125"/>
    <col min="7524" max="7524" customWidth="1" width="11.42578125"/>
    <col min="7525" max="7525" customWidth="1" width="11.42578125"/>
    <col min="7526" max="7526" customWidth="1" width="11.42578125"/>
    <col min="7527" max="7527" customWidth="1" width="11.42578125"/>
    <col min="7528" max="7528" customWidth="1" width="11.42578125"/>
    <col min="7529" max="7529" customWidth="1" width="11.42578125"/>
    <col min="7530" max="7530" customWidth="1" width="11.42578125"/>
    <col min="7531" max="7531" customWidth="1" width="11.42578125"/>
    <col min="7532" max="7532" customWidth="1" width="11.42578125"/>
    <col min="7533" max="7533" customWidth="1" width="11.42578125"/>
    <col min="7534" max="7534" customWidth="1" width="11.42578125"/>
    <col min="7535" max="7535" customWidth="1" width="11.42578125"/>
    <col min="7536" max="7536" customWidth="1" width="11.42578125"/>
    <col min="7537" max="7537" customWidth="1" width="11.42578125"/>
    <col min="7538" max="7538" customWidth="1" width="11.42578125"/>
    <col min="7539" max="7539" customWidth="1" width="11.42578125"/>
    <col min="7540" max="7540" customWidth="1" width="11.42578125"/>
    <col min="7541" max="7541" customWidth="1" width="11.42578125"/>
    <col min="7542" max="7542" customWidth="1" width="11.42578125"/>
    <col min="7543" max="7543" customWidth="1" width="11.42578125"/>
    <col min="7544" max="7544" customWidth="1" width="11.42578125"/>
    <col min="7545" max="7545" customWidth="1" width="11.42578125"/>
    <col min="7546" max="7546" customWidth="1" width="11.42578125"/>
    <col min="7547" max="7547" customWidth="1" width="11.42578125"/>
    <col min="7548" max="7548" customWidth="1" width="11.42578125"/>
    <col min="7549" max="7549" customWidth="1" width="11.42578125"/>
    <col min="7550" max="7550" customWidth="1" width="11.42578125"/>
    <col min="7551" max="7551" customWidth="1" width="11.42578125"/>
    <col min="7552" max="7552" customWidth="1" width="11.42578125"/>
    <col min="7553" max="7553" customWidth="1" width="11.42578125"/>
    <col min="7554" max="7554" customWidth="1" width="11.42578125"/>
    <col min="7555" max="7555" customWidth="1" width="11.42578125"/>
    <col min="7556" max="7556" customWidth="1" width="11.42578125"/>
    <col min="7557" max="7557" customWidth="1" width="11.42578125"/>
    <col min="7558" max="7558" customWidth="1" width="11.42578125"/>
    <col min="7559" max="7559" customWidth="1" width="11.42578125"/>
    <col min="7560" max="7560" customWidth="1" width="11.42578125"/>
    <col min="7561" max="7561" customWidth="1" width="11.42578125"/>
    <col min="7562" max="7562" customWidth="1" width="11.42578125"/>
    <col min="7563" max="7563" customWidth="1" width="11.42578125"/>
    <col min="7564" max="7564" customWidth="1" width="11.42578125"/>
    <col min="7565" max="7565" customWidth="1" width="11.42578125"/>
    <col min="7566" max="7566" customWidth="1" width="11.42578125"/>
    <col min="7567" max="7567" customWidth="1" width="11.42578125"/>
    <col min="7568" max="7568" customWidth="1" width="11.42578125"/>
    <col min="7569" max="7569" customWidth="1" width="11.42578125"/>
    <col min="7570" max="7570" customWidth="1" width="11.42578125"/>
    <col min="7571" max="7571" customWidth="1" width="11.42578125"/>
    <col min="7572" max="7572" customWidth="1" width="11.42578125"/>
    <col min="7573" max="7573" customWidth="1" width="11.42578125"/>
    <col min="7574" max="7574" customWidth="1" width="11.42578125"/>
    <col min="7575" max="7575" customWidth="1" width="11.42578125"/>
    <col min="7576" max="7576" customWidth="1" width="11.42578125"/>
    <col min="7577" max="7577" customWidth="1" width="11.42578125"/>
    <col min="7578" max="7578" customWidth="1" width="11.42578125"/>
    <col min="7579" max="7579" customWidth="1" width="11.42578125"/>
    <col min="7580" max="7580" customWidth="1" width="11.42578125"/>
    <col min="7581" max="7581" customWidth="1" width="11.42578125"/>
    <col min="7582" max="7582" customWidth="1" width="11.42578125"/>
    <col min="7583" max="7583" customWidth="1" width="11.42578125"/>
    <col min="7584" max="7584" customWidth="1" width="11.42578125"/>
    <col min="7585" max="7585" customWidth="1" width="11.42578125"/>
    <col min="7586" max="7586" customWidth="1" width="11.42578125"/>
    <col min="7587" max="7587" customWidth="1" width="11.42578125"/>
    <col min="7588" max="7588" customWidth="1" width="11.42578125"/>
    <col min="7589" max="7589" customWidth="1" width="11.42578125"/>
    <col min="7590" max="7590" customWidth="1" width="11.42578125"/>
    <col min="7591" max="7591" customWidth="1" width="11.42578125"/>
    <col min="7592" max="7592" customWidth="1" width="11.42578125"/>
    <col min="7593" max="7593" customWidth="1" width="11.42578125"/>
    <col min="7594" max="7594" customWidth="1" width="11.42578125"/>
    <col min="7595" max="7595" customWidth="1" width="11.42578125"/>
    <col min="7596" max="7596" customWidth="1" width="11.42578125"/>
    <col min="7597" max="7597" customWidth="1" width="11.42578125"/>
    <col min="7598" max="7598" customWidth="1" width="11.42578125"/>
    <col min="7599" max="7599" customWidth="1" width="11.42578125"/>
    <col min="7600" max="7600" customWidth="1" width="11.42578125"/>
    <col min="7601" max="7601" customWidth="1" width="11.42578125"/>
    <col min="7602" max="7602" customWidth="1" width="11.42578125"/>
    <col min="7603" max="7603" customWidth="1" width="11.42578125"/>
    <col min="7604" max="7604" customWidth="1" width="11.42578125"/>
    <col min="7605" max="7605" customWidth="1" width="11.42578125"/>
    <col min="7606" max="7606" customWidth="1" width="11.42578125"/>
    <col min="7607" max="7607" customWidth="1" width="11.42578125"/>
    <col min="7608" max="7608" customWidth="1" width="11.42578125"/>
    <col min="7609" max="7609" customWidth="1" width="11.42578125"/>
    <col min="7610" max="7610" customWidth="1" width="11.42578125"/>
    <col min="7611" max="7611" customWidth="1" width="11.42578125"/>
    <col min="7612" max="7612" customWidth="1" width="11.42578125"/>
    <col min="7613" max="7613" customWidth="1" width="11.42578125"/>
    <col min="7614" max="7614" customWidth="1" width="11.42578125"/>
    <col min="7615" max="7615" customWidth="1" width="11.42578125"/>
    <col min="7616" max="7616" customWidth="1" width="11.42578125"/>
    <col min="7617" max="7617" customWidth="1" width="11.42578125"/>
    <col min="7618" max="7618" customWidth="1" width="11.42578125"/>
    <col min="7619" max="7619" customWidth="1" width="11.42578125"/>
    <col min="7620" max="7620" customWidth="1" width="11.42578125"/>
    <col min="7621" max="7621" customWidth="1" width="11.42578125"/>
    <col min="7622" max="7622" customWidth="1" width="11.42578125"/>
    <col min="7623" max="7623" customWidth="1" width="11.42578125"/>
    <col min="7624" max="7624" customWidth="1" width="11.42578125"/>
    <col min="7625" max="7625" customWidth="1" width="11.42578125"/>
    <col min="7626" max="7626" customWidth="1" width="11.42578125"/>
    <col min="7627" max="7627" customWidth="1" width="11.42578125"/>
    <col min="7628" max="7628" customWidth="1" width="11.42578125"/>
    <col min="7629" max="7629" customWidth="1" width="11.42578125"/>
    <col min="7630" max="7630" customWidth="1" width="11.42578125"/>
    <col min="7631" max="7631" customWidth="1" width="11.42578125"/>
    <col min="7632" max="7632" customWidth="1" width="11.42578125"/>
    <col min="7633" max="7633" customWidth="1" width="11.42578125"/>
    <col min="7634" max="7634" customWidth="1" width="11.42578125"/>
    <col min="7635" max="7635" customWidth="1" width="11.42578125"/>
    <col min="7636" max="7636" customWidth="1" width="11.42578125"/>
    <col min="7637" max="7637" customWidth="1" width="11.42578125"/>
    <col min="7638" max="7638" customWidth="1" width="11.42578125"/>
    <col min="7639" max="7639" customWidth="1" width="11.42578125"/>
    <col min="7640" max="7640" customWidth="1" width="11.42578125"/>
    <col min="7641" max="7641" customWidth="1" width="11.42578125"/>
    <col min="7642" max="7642" customWidth="1" width="11.42578125"/>
    <col min="7643" max="7643" customWidth="1" width="11.42578125"/>
    <col min="7644" max="7644" customWidth="1" width="11.42578125"/>
    <col min="7645" max="7645" customWidth="1" width="11.42578125"/>
    <col min="7646" max="7646" customWidth="1" width="11.42578125"/>
    <col min="7647" max="7647" customWidth="1" width="11.42578125"/>
    <col min="7648" max="7648" customWidth="1" width="11.42578125"/>
    <col min="7649" max="7649" customWidth="1" width="11.42578125"/>
    <col min="7650" max="7650" customWidth="1" width="11.42578125"/>
    <col min="7651" max="7651" customWidth="1" width="11.42578125"/>
    <col min="7652" max="7652" customWidth="1" width="11.42578125"/>
    <col min="7653" max="7653" customWidth="1" width="11.42578125"/>
    <col min="7654" max="7654" customWidth="1" width="11.42578125"/>
    <col min="7655" max="7655" customWidth="1" width="11.42578125"/>
    <col min="7656" max="7656" customWidth="1" width="11.42578125"/>
    <col min="7657" max="7657" customWidth="1" width="11.42578125"/>
    <col min="7658" max="7658" customWidth="1" width="11.42578125"/>
    <col min="7659" max="7659" customWidth="1" width="11.42578125"/>
    <col min="7660" max="7660" customWidth="1" width="11.42578125"/>
    <col min="7661" max="7661" customWidth="1" width="11.42578125"/>
    <col min="7662" max="7662" customWidth="1" width="11.42578125"/>
    <col min="7663" max="7663" customWidth="1" width="11.42578125"/>
    <col min="7664" max="7664" customWidth="1" width="11.42578125"/>
    <col min="7665" max="7665" customWidth="1" width="11.42578125"/>
    <col min="7666" max="7666" customWidth="1" width="11.42578125"/>
    <col min="7667" max="7667" customWidth="1" width="11.42578125"/>
    <col min="7668" max="7668" customWidth="1" width="11.42578125"/>
    <col min="7669" max="7669" customWidth="1" width="11.42578125"/>
    <col min="7670" max="7670" customWidth="1" width="11.42578125"/>
    <col min="7671" max="7671" customWidth="1" width="11.42578125"/>
    <col min="7672" max="7672" customWidth="1" width="11.42578125"/>
    <col min="7673" max="7673" customWidth="1" width="11.42578125"/>
    <col min="7674" max="7674" customWidth="1" width="11.42578125"/>
    <col min="7675" max="7675" customWidth="1" width="11.42578125"/>
    <col min="7676" max="7676" customWidth="1" width="11.42578125"/>
    <col min="7677" max="7677" customWidth="1" width="11.42578125"/>
    <col min="7678" max="7678" customWidth="1" width="11.42578125"/>
    <col min="7679" max="7679" customWidth="1" width="11.42578125"/>
    <col min="7680" max="7680" customWidth="1" width="11.42578125"/>
    <col min="7681" max="7681" customWidth="1" width="11.42578125"/>
    <col min="7682" max="7682" customWidth="1" width="11.42578125"/>
    <col min="7683" max="7683" customWidth="1" width="11.42578125"/>
    <col min="7684" max="7684" customWidth="1" width="11.42578125"/>
    <col min="7685" max="7685" customWidth="1" width="11.42578125"/>
    <col min="7686" max="7686" customWidth="1" width="11.42578125"/>
    <col min="7687" max="7687" customWidth="1" width="11.42578125"/>
    <col min="7688" max="7688" customWidth="1" width="11.42578125"/>
    <col min="7689" max="7689" customWidth="1" width="11.42578125"/>
    <col min="7690" max="7690" customWidth="1" width="11.42578125"/>
    <col min="7691" max="7691" customWidth="1" width="11.42578125"/>
    <col min="7692" max="7692" customWidth="1" width="11.42578125"/>
    <col min="7693" max="7693" customWidth="1" width="11.42578125"/>
    <col min="7694" max="7694" customWidth="1" width="11.42578125"/>
    <col min="7695" max="7695" customWidth="1" width="11.42578125"/>
    <col min="7696" max="7696" customWidth="1" width="11.42578125"/>
    <col min="7697" max="7697" customWidth="1" width="11.42578125"/>
    <col min="7698" max="7698" customWidth="1" width="11.42578125"/>
    <col min="7699" max="7699" customWidth="1" width="11.42578125"/>
    <col min="7700" max="7700" customWidth="1" width="11.42578125"/>
    <col min="7701" max="7701" customWidth="1" width="11.42578125"/>
    <col min="7702" max="7702" customWidth="1" width="11.42578125"/>
    <col min="7703" max="7703" customWidth="1" width="11.42578125"/>
    <col min="7704" max="7704" customWidth="1" width="11.42578125"/>
    <col min="7705" max="7705" customWidth="1" width="11.42578125"/>
    <col min="7706" max="7706" customWidth="1" width="11.42578125"/>
    <col min="7707" max="7707" customWidth="1" width="11.42578125"/>
    <col min="7708" max="7708" customWidth="1" width="11.42578125"/>
    <col min="7709" max="7709" customWidth="1" width="11.42578125"/>
    <col min="7710" max="7710" customWidth="1" width="11.42578125"/>
    <col min="7711" max="7711" customWidth="1" width="11.42578125"/>
    <col min="7712" max="7712" customWidth="1" width="11.42578125"/>
    <col min="7713" max="7713" customWidth="1" width="11.42578125"/>
    <col min="7714" max="7714" customWidth="1" width="11.42578125"/>
    <col min="7715" max="7715" customWidth="1" width="11.42578125"/>
    <col min="7716" max="7716" customWidth="1" width="11.42578125"/>
    <col min="7717" max="7717" customWidth="1" width="11.42578125"/>
    <col min="7718" max="7718" customWidth="1" width="11.42578125"/>
    <col min="7719" max="7719" customWidth="1" width="11.42578125"/>
    <col min="7720" max="7720" customWidth="1" width="11.42578125"/>
    <col min="7721" max="7721" customWidth="1" width="11.42578125"/>
    <col min="7722" max="7722" customWidth="1" width="11.42578125"/>
    <col min="7723" max="7723" customWidth="1" width="11.42578125"/>
    <col min="7724" max="7724" customWidth="1" width="11.42578125"/>
    <col min="7725" max="7725" customWidth="1" width="11.42578125"/>
    <col min="7726" max="7726" customWidth="1" width="11.42578125"/>
    <col min="7727" max="7727" customWidth="1" width="11.42578125"/>
    <col min="7728" max="7728" customWidth="1" width="11.42578125"/>
    <col min="7729" max="7729" customWidth="1" width="11.42578125"/>
    <col min="7730" max="7730" customWidth="1" width="11.42578125"/>
    <col min="7731" max="7731" customWidth="1" width="11.42578125"/>
    <col min="7732" max="7732" customWidth="1" width="11.42578125"/>
    <col min="7733" max="7733" customWidth="1" width="11.42578125"/>
    <col min="7734" max="7734" customWidth="1" width="11.42578125"/>
    <col min="7735" max="7735" customWidth="1" width="11.42578125"/>
    <col min="7736" max="7736" customWidth="1" width="11.42578125"/>
    <col min="7737" max="7737" customWidth="1" width="11.42578125"/>
    <col min="7738" max="7738" customWidth="1" width="11.42578125"/>
    <col min="7739" max="7739" customWidth="1" width="11.42578125"/>
    <col min="7740" max="7740" customWidth="1" width="11.42578125"/>
    <col min="7741" max="7741" customWidth="1" width="11.42578125"/>
    <col min="7742" max="7742" customWidth="1" width="11.42578125"/>
    <col min="7743" max="7743" customWidth="1" width="11.42578125"/>
    <col min="7744" max="7744" customWidth="1" width="11.42578125"/>
    <col min="7745" max="7745" customWidth="1" width="11.42578125"/>
    <col min="7746" max="7746" customWidth="1" width="11.42578125"/>
    <col min="7747" max="7747" customWidth="1" width="11.42578125"/>
    <col min="7748" max="7748" customWidth="1" width="11.42578125"/>
    <col min="7749" max="7749" customWidth="1" width="11.42578125"/>
    <col min="7750" max="7750" customWidth="1" width="11.42578125"/>
    <col min="7751" max="7751" customWidth="1" width="11.42578125"/>
    <col min="7752" max="7752" customWidth="1" width="11.42578125"/>
    <col min="7753" max="7753" customWidth="1" width="11.42578125"/>
    <col min="7754" max="7754" customWidth="1" width="11.42578125"/>
    <col min="7755" max="7755" customWidth="1" width="11.42578125"/>
    <col min="7756" max="7756" customWidth="1" width="11.42578125"/>
    <col min="7757" max="7757" customWidth="1" width="11.42578125"/>
    <col min="7758" max="7758" customWidth="1" width="11.42578125"/>
    <col min="7759" max="7759" customWidth="1" width="11.42578125"/>
    <col min="7760" max="7760" customWidth="1" width="11.42578125"/>
    <col min="7761" max="7761" customWidth="1" width="11.42578125"/>
    <col min="7762" max="7762" customWidth="1" width="11.42578125"/>
    <col min="7763" max="7763" customWidth="1" width="11.42578125"/>
    <col min="7764" max="7764" customWidth="1" width="11.42578125"/>
    <col min="7765" max="7765" customWidth="1" width="11.42578125"/>
    <col min="7766" max="7766" customWidth="1" width="11.42578125"/>
    <col min="7767" max="7767" customWidth="1" width="11.42578125"/>
    <col min="7768" max="7768" customWidth="1" width="11.42578125"/>
    <col min="7769" max="7769" customWidth="1" width="11.42578125"/>
    <col min="7770" max="7770" customWidth="1" width="11.42578125"/>
    <col min="7771" max="7771" customWidth="1" width="11.42578125"/>
    <col min="7772" max="7772" customWidth="1" width="11.42578125"/>
    <col min="7773" max="7773" customWidth="1" width="11.42578125"/>
    <col min="7774" max="7774" customWidth="1" width="11.42578125"/>
    <col min="7775" max="7775" customWidth="1" width="11.42578125"/>
    <col min="7776" max="7776" customWidth="1" width="11.42578125"/>
    <col min="7777" max="7777" customWidth="1" width="11.42578125"/>
    <col min="7778" max="7778" customWidth="1" width="11.42578125"/>
    <col min="7779" max="7779" customWidth="1" width="11.42578125"/>
    <col min="7780" max="7780" customWidth="1" width="11.42578125"/>
    <col min="7781" max="7781" customWidth="1" width="11.42578125"/>
    <col min="7782" max="7782" customWidth="1" width="11.42578125"/>
    <col min="7783" max="7783" customWidth="1" width="11.42578125"/>
    <col min="7784" max="7784" customWidth="1" width="11.42578125"/>
    <col min="7785" max="7785" customWidth="1" width="11.42578125"/>
    <col min="7786" max="7786" customWidth="1" width="11.42578125"/>
    <col min="7787" max="7787" customWidth="1" width="11.42578125"/>
    <col min="7788" max="7788" customWidth="1" width="11.42578125"/>
    <col min="7789" max="7789" customWidth="1" width="11.42578125"/>
    <col min="7790" max="7790" customWidth="1" width="11.42578125"/>
    <col min="7791" max="7791" customWidth="1" width="11.42578125"/>
    <col min="7792" max="7792" customWidth="1" width="11.42578125"/>
    <col min="7793" max="7793" customWidth="1" width="11.42578125"/>
    <col min="7794" max="7794" customWidth="1" width="11.42578125"/>
    <col min="7795" max="7795" customWidth="1" width="11.42578125"/>
    <col min="7796" max="7796" customWidth="1" width="11.42578125"/>
    <col min="7797" max="7797" customWidth="1" width="11.42578125"/>
    <col min="7798" max="7798" customWidth="1" width="11.42578125"/>
    <col min="7799" max="7799" customWidth="1" width="11.42578125"/>
    <col min="7800" max="7800" customWidth="1" width="11.42578125"/>
    <col min="7801" max="7801" customWidth="1" width="11.42578125"/>
    <col min="7802" max="7802" customWidth="1" width="11.42578125"/>
    <col min="7803" max="7803" customWidth="1" width="11.42578125"/>
    <col min="7804" max="7804" customWidth="1" width="11.42578125"/>
    <col min="7805" max="7805" customWidth="1" width="11.42578125"/>
    <col min="7806" max="7806" customWidth="1" width="11.42578125"/>
    <col min="7807" max="7807" customWidth="1" width="11.42578125"/>
    <col min="7808" max="7808" customWidth="1" width="11.42578125"/>
    <col min="7809" max="7809" customWidth="1" width="11.42578125"/>
    <col min="7810" max="7810" customWidth="1" width="11.42578125"/>
    <col min="7811" max="7811" customWidth="1" width="11.42578125"/>
    <col min="7812" max="7812" customWidth="1" width="11.42578125"/>
    <col min="7813" max="7813" customWidth="1" width="11.42578125"/>
    <col min="7814" max="7814" customWidth="1" width="11.42578125"/>
    <col min="7815" max="7815" customWidth="1" width="11.42578125"/>
    <col min="7816" max="7816" customWidth="1" width="11.42578125"/>
    <col min="7817" max="7817" customWidth="1" width="11.42578125"/>
    <col min="7818" max="7818" customWidth="1" width="11.42578125"/>
    <col min="7819" max="7819" customWidth="1" width="11.42578125"/>
    <col min="7820" max="7820" customWidth="1" width="11.42578125"/>
    <col min="7821" max="7821" customWidth="1" width="11.42578125"/>
    <col min="7822" max="7822" customWidth="1" width="11.42578125"/>
    <col min="7823" max="7823" customWidth="1" width="11.42578125"/>
    <col min="7824" max="7824" customWidth="1" width="11.42578125"/>
    <col min="7825" max="7825" customWidth="1" width="11.42578125"/>
    <col min="7826" max="7826" customWidth="1" width="11.42578125"/>
    <col min="7827" max="7827" customWidth="1" width="11.42578125"/>
    <col min="7828" max="7828" customWidth="1" width="11.42578125"/>
    <col min="7829" max="7829" customWidth="1" width="11.42578125"/>
    <col min="7830" max="7830" customWidth="1" width="11.42578125"/>
    <col min="7831" max="7831" customWidth="1" width="11.42578125"/>
    <col min="7832" max="7832" customWidth="1" width="11.42578125"/>
    <col min="7833" max="7833" customWidth="1" width="11.42578125"/>
    <col min="7834" max="7834" customWidth="1" width="11.42578125"/>
    <col min="7835" max="7835" customWidth="1" width="11.42578125"/>
    <col min="7836" max="7836" customWidth="1" width="11.42578125"/>
    <col min="7837" max="7837" customWidth="1" width="11.42578125"/>
    <col min="7838" max="7838" customWidth="1" width="11.42578125"/>
    <col min="7839" max="7839" customWidth="1" width="11.42578125"/>
    <col min="7840" max="7840" customWidth="1" width="11.42578125"/>
    <col min="7841" max="7841" customWidth="1" width="11.42578125"/>
    <col min="7842" max="7842" customWidth="1" width="11.42578125"/>
    <col min="7843" max="7843" customWidth="1" width="11.42578125"/>
    <col min="7844" max="7844" customWidth="1" width="11.42578125"/>
    <col min="7845" max="7845" customWidth="1" width="11.42578125"/>
    <col min="7846" max="7846" customWidth="1" width="11.42578125"/>
    <col min="7847" max="7847" customWidth="1" width="11.42578125"/>
    <col min="7848" max="7848" customWidth="1" width="11.42578125"/>
    <col min="7849" max="7849" customWidth="1" width="11.42578125"/>
    <col min="7850" max="7850" customWidth="1" width="11.42578125"/>
    <col min="7851" max="7851" customWidth="1" width="11.42578125"/>
    <col min="7852" max="7852" customWidth="1" width="11.42578125"/>
    <col min="7853" max="7853" customWidth="1" width="11.42578125"/>
    <col min="7854" max="7854" customWidth="1" width="11.42578125"/>
    <col min="7855" max="7855" customWidth="1" width="11.42578125"/>
    <col min="7856" max="7856" customWidth="1" width="11.42578125"/>
    <col min="7857" max="7857" customWidth="1" width="11.42578125"/>
    <col min="7858" max="7858" customWidth="1" width="11.42578125"/>
    <col min="7859" max="7859" customWidth="1" width="11.42578125"/>
    <col min="7860" max="7860" customWidth="1" width="11.42578125"/>
    <col min="7861" max="7861" customWidth="1" width="11.42578125"/>
    <col min="7862" max="7862" customWidth="1" width="11.42578125"/>
    <col min="7863" max="7863" customWidth="1" width="11.42578125"/>
    <col min="7864" max="7864" customWidth="1" width="11.42578125"/>
    <col min="7865" max="7865" customWidth="1" width="11.42578125"/>
    <col min="7866" max="7866" customWidth="1" width="11.42578125"/>
    <col min="7867" max="7867" customWidth="1" width="11.42578125"/>
    <col min="7868" max="7868" customWidth="1" width="11.42578125"/>
    <col min="7869" max="7869" customWidth="1" width="11.42578125"/>
    <col min="7870" max="7870" customWidth="1" width="11.42578125"/>
    <col min="7871" max="7871" customWidth="1" width="11.42578125"/>
    <col min="7872" max="7872" customWidth="1" width="11.42578125"/>
    <col min="7873" max="7873" customWidth="1" width="11.42578125"/>
    <col min="7874" max="7874" customWidth="1" width="11.42578125"/>
    <col min="7875" max="7875" customWidth="1" width="11.42578125"/>
    <col min="7876" max="7876" customWidth="1" width="11.42578125"/>
    <col min="7877" max="7877" customWidth="1" width="11.42578125"/>
    <col min="7878" max="7878" customWidth="1" width="11.42578125"/>
    <col min="7879" max="7879" customWidth="1" width="11.42578125"/>
    <col min="7880" max="7880" customWidth="1" width="11.42578125"/>
    <col min="7881" max="7881" customWidth="1" width="11.42578125"/>
    <col min="7882" max="7882" customWidth="1" width="11.42578125"/>
    <col min="7883" max="7883" customWidth="1" width="11.42578125"/>
    <col min="7884" max="7884" customWidth="1" width="11.42578125"/>
    <col min="7885" max="7885" customWidth="1" width="11.42578125"/>
    <col min="7886" max="7886" customWidth="1" width="11.42578125"/>
    <col min="7887" max="7887" customWidth="1" width="11.42578125"/>
    <col min="7888" max="7888" customWidth="1" width="11.42578125"/>
    <col min="7889" max="7889" customWidth="1" width="11.42578125"/>
    <col min="7890" max="7890" customWidth="1" width="11.42578125"/>
    <col min="7891" max="7891" customWidth="1" width="11.42578125"/>
    <col min="7892" max="7892" customWidth="1" width="11.42578125"/>
    <col min="7893" max="7893" customWidth="1" width="11.42578125"/>
    <col min="7894" max="7894" customWidth="1" width="11.42578125"/>
    <col min="7895" max="7895" customWidth="1" width="11.42578125"/>
    <col min="7896" max="7896" customWidth="1" width="11.42578125"/>
    <col min="7897" max="7897" customWidth="1" width="11.42578125"/>
    <col min="7898" max="7898" customWidth="1" width="11.42578125"/>
    <col min="7899" max="7899" customWidth="1" width="11.42578125"/>
    <col min="7900" max="7900" customWidth="1" width="11.42578125"/>
    <col min="7901" max="7901" customWidth="1" width="11.42578125"/>
    <col min="7902" max="7902" customWidth="1" width="11.42578125"/>
    <col min="7903" max="7903" customWidth="1" width="11.42578125"/>
    <col min="7904" max="7904" customWidth="1" width="11.42578125"/>
    <col min="7905" max="7905" customWidth="1" width="11.42578125"/>
    <col min="7906" max="7906" customWidth="1" width="11.42578125"/>
    <col min="7907" max="7907" customWidth="1" width="11.42578125"/>
    <col min="7908" max="7908" customWidth="1" width="11.42578125"/>
    <col min="7909" max="7909" customWidth="1" width="11.42578125"/>
    <col min="7910" max="7910" customWidth="1" width="11.42578125"/>
    <col min="7911" max="7911" customWidth="1" width="11.42578125"/>
    <col min="7912" max="7912" customWidth="1" width="11.42578125"/>
    <col min="7913" max="7913" customWidth="1" width="11.42578125"/>
    <col min="7914" max="7914" customWidth="1" width="11.42578125"/>
    <col min="7915" max="7915" customWidth="1" width="11.42578125"/>
    <col min="7916" max="7916" customWidth="1" width="11.42578125"/>
    <col min="7917" max="7917" customWidth="1" width="11.42578125"/>
    <col min="7918" max="7918" customWidth="1" width="11.42578125"/>
    <col min="7919" max="7919" customWidth="1" width="11.42578125"/>
    <col min="7920" max="7920" customWidth="1" width="11.42578125"/>
    <col min="7921" max="7921" customWidth="1" width="11.42578125"/>
    <col min="7922" max="7922" customWidth="1" width="11.42578125"/>
    <col min="7923" max="7923" customWidth="1" width="11.42578125"/>
    <col min="7924" max="7924" customWidth="1" width="11.42578125"/>
    <col min="7925" max="7925" customWidth="1" width="11.42578125"/>
    <col min="7926" max="7926" customWidth="1" width="11.42578125"/>
    <col min="7927" max="7927" customWidth="1" width="11.42578125"/>
    <col min="7928" max="7928" customWidth="1" width="11.42578125"/>
    <col min="7929" max="7929" customWidth="1" width="11.42578125"/>
    <col min="7930" max="7930" customWidth="1" width="11.42578125"/>
    <col min="7931" max="7931" customWidth="1" width="11.42578125"/>
    <col min="7932" max="7932" customWidth="1" width="11.42578125"/>
    <col min="7933" max="7933" customWidth="1" width="11.42578125"/>
    <col min="7934" max="7934" customWidth="1" width="11.42578125"/>
    <col min="7935" max="7935" customWidth="1" width="11.42578125"/>
    <col min="7936" max="7936" customWidth="1" width="11.42578125"/>
    <col min="7937" max="7937" customWidth="1" width="11.42578125"/>
    <col min="7938" max="7938" customWidth="1" width="11.42578125"/>
    <col min="7939" max="7939" customWidth="1" width="11.42578125"/>
    <col min="7940" max="7940" customWidth="1" width="11.42578125"/>
    <col min="7941" max="7941" customWidth="1" width="11.42578125"/>
    <col min="7942" max="7942" customWidth="1" width="11.42578125"/>
    <col min="7943" max="7943" customWidth="1" width="11.42578125"/>
    <col min="7944" max="7944" customWidth="1" width="11.42578125"/>
    <col min="7945" max="7945" customWidth="1" width="11.42578125"/>
    <col min="7946" max="7946" customWidth="1" width="11.42578125"/>
    <col min="7947" max="7947" customWidth="1" width="11.42578125"/>
    <col min="7948" max="7948" customWidth="1" width="11.42578125"/>
    <col min="7949" max="7949" customWidth="1" width="11.42578125"/>
    <col min="7950" max="7950" customWidth="1" width="11.42578125"/>
    <col min="7951" max="7951" customWidth="1" width="11.42578125"/>
    <col min="7952" max="7952" customWidth="1" width="11.42578125"/>
    <col min="7953" max="7953" customWidth="1" width="11.42578125"/>
    <col min="7954" max="7954" customWidth="1" width="11.42578125"/>
    <col min="7955" max="7955" customWidth="1" width="11.42578125"/>
    <col min="7956" max="7956" customWidth="1" width="11.42578125"/>
    <col min="7957" max="7957" customWidth="1" width="11.42578125"/>
    <col min="7958" max="7958" customWidth="1" width="11.42578125"/>
    <col min="7959" max="7959" customWidth="1" width="11.42578125"/>
    <col min="7960" max="7960" customWidth="1" width="11.42578125"/>
    <col min="7961" max="7961" customWidth="1" width="11.42578125"/>
    <col min="7962" max="7962" customWidth="1" width="11.42578125"/>
    <col min="7963" max="7963" customWidth="1" width="11.42578125"/>
    <col min="7964" max="7964" customWidth="1" width="11.42578125"/>
    <col min="7965" max="7965" customWidth="1" width="11.42578125"/>
    <col min="7966" max="7966" customWidth="1" width="11.42578125"/>
    <col min="7967" max="7967" customWidth="1" width="11.42578125"/>
    <col min="7968" max="7968" customWidth="1" width="11.42578125"/>
    <col min="7969" max="7969" customWidth="1" width="11.42578125"/>
    <col min="7970" max="7970" customWidth="1" width="11.42578125"/>
    <col min="7971" max="7971" customWidth="1" width="11.42578125"/>
    <col min="7972" max="7972" customWidth="1" width="11.42578125"/>
    <col min="7973" max="7973" customWidth="1" width="11.42578125"/>
    <col min="7974" max="7974" customWidth="1" width="11.42578125"/>
    <col min="7975" max="7975" customWidth="1" width="11.42578125"/>
    <col min="7976" max="7976" customWidth="1" width="11.42578125"/>
    <col min="7977" max="7977" customWidth="1" width="11.42578125"/>
    <col min="7978" max="7978" customWidth="1" width="11.42578125"/>
    <col min="7979" max="7979" customWidth="1" width="11.42578125"/>
    <col min="7980" max="7980" customWidth="1" width="11.42578125"/>
    <col min="7981" max="7981" customWidth="1" width="11.42578125"/>
    <col min="7982" max="7982" customWidth="1" width="11.42578125"/>
    <col min="7983" max="7983" customWidth="1" width="11.42578125"/>
    <col min="7984" max="7984" customWidth="1" width="11.42578125"/>
    <col min="7985" max="7985" customWidth="1" width="11.42578125"/>
    <col min="7986" max="7986" customWidth="1" width="11.42578125"/>
    <col min="7987" max="7987" customWidth="1" width="11.42578125"/>
    <col min="7988" max="7988" customWidth="1" width="11.42578125"/>
    <col min="7989" max="7989" customWidth="1" width="11.42578125"/>
    <col min="7990" max="7990" customWidth="1" width="11.42578125"/>
    <col min="7991" max="7991" customWidth="1" width="11.42578125"/>
    <col min="7992" max="7992" customWidth="1" width="11.42578125"/>
    <col min="7993" max="7993" customWidth="1" width="11.42578125"/>
    <col min="7994" max="7994" customWidth="1" width="11.42578125"/>
    <col min="7995" max="7995" customWidth="1" width="11.42578125"/>
    <col min="7996" max="7996" customWidth="1" width="11.42578125"/>
    <col min="7997" max="7997" customWidth="1" width="11.42578125"/>
    <col min="7998" max="7998" customWidth="1" width="11.42578125"/>
    <col min="7999" max="7999" customWidth="1" width="11.42578125"/>
    <col min="8000" max="8000" customWidth="1" width="11.42578125"/>
    <col min="8001" max="8001" customWidth="1" width="11.42578125"/>
    <col min="8002" max="8002" customWidth="1" width="11.42578125"/>
    <col min="8003" max="8003" customWidth="1" width="11.42578125"/>
    <col min="8004" max="8004" customWidth="1" width="11.42578125"/>
    <col min="8005" max="8005" customWidth="1" width="11.42578125"/>
    <col min="8006" max="8006" customWidth="1" width="11.42578125"/>
    <col min="8007" max="8007" customWidth="1" width="11.42578125"/>
    <col min="8008" max="8008" customWidth="1" width="11.42578125"/>
    <col min="8009" max="8009" customWidth="1" width="11.42578125"/>
    <col min="8010" max="8010" customWidth="1" width="11.42578125"/>
    <col min="8011" max="8011" customWidth="1" width="11.42578125"/>
    <col min="8012" max="8012" customWidth="1" width="11.42578125"/>
    <col min="8013" max="8013" customWidth="1" width="11.42578125"/>
    <col min="8014" max="8014" customWidth="1" width="11.42578125"/>
    <col min="8015" max="8015" customWidth="1" width="11.42578125"/>
    <col min="8016" max="8016" customWidth="1" width="11.42578125"/>
    <col min="8017" max="8017" customWidth="1" width="11.42578125"/>
    <col min="8018" max="8018" customWidth="1" width="11.42578125"/>
    <col min="8019" max="8019" customWidth="1" width="11.42578125"/>
    <col min="8020" max="8020" customWidth="1" width="11.42578125"/>
    <col min="8021" max="8021" customWidth="1" width="11.42578125"/>
    <col min="8022" max="8022" customWidth="1" width="11.42578125"/>
    <col min="8023" max="8023" customWidth="1" width="11.42578125"/>
    <col min="8024" max="8024" customWidth="1" width="11.42578125"/>
    <col min="8025" max="8025" customWidth="1" width="11.42578125"/>
    <col min="8026" max="8026" customWidth="1" width="11.42578125"/>
    <col min="8027" max="8027" customWidth="1" width="11.42578125"/>
    <col min="8028" max="8028" customWidth="1" width="11.42578125"/>
    <col min="8029" max="8029" customWidth="1" width="11.42578125"/>
    <col min="8030" max="8030" customWidth="1" width="11.42578125"/>
    <col min="8031" max="8031" customWidth="1" width="11.42578125"/>
    <col min="8032" max="8032" customWidth="1" width="11.42578125"/>
    <col min="8033" max="8033" customWidth="1" width="11.42578125"/>
    <col min="8034" max="8034" customWidth="1" width="11.42578125"/>
    <col min="8035" max="8035" customWidth="1" width="11.42578125"/>
    <col min="8036" max="8036" customWidth="1" width="11.42578125"/>
    <col min="8037" max="8037" customWidth="1" width="11.42578125"/>
    <col min="8038" max="8038" customWidth="1" width="11.42578125"/>
    <col min="8039" max="8039" customWidth="1" width="11.42578125"/>
    <col min="8040" max="8040" customWidth="1" width="11.42578125"/>
    <col min="8041" max="8041" customWidth="1" width="11.42578125"/>
    <col min="8042" max="8042" customWidth="1" width="11.42578125"/>
    <col min="8043" max="8043" customWidth="1" width="11.42578125"/>
    <col min="8044" max="8044" customWidth="1" width="11.42578125"/>
    <col min="8045" max="8045" customWidth="1" width="11.42578125"/>
    <col min="8046" max="8046" customWidth="1" width="11.42578125"/>
    <col min="8047" max="8047" customWidth="1" width="11.42578125"/>
    <col min="8048" max="8048" customWidth="1" width="11.42578125"/>
    <col min="8049" max="8049" customWidth="1" width="11.42578125"/>
    <col min="8050" max="8050" customWidth="1" width="11.42578125"/>
    <col min="8051" max="8051" customWidth="1" width="11.42578125"/>
    <col min="8052" max="8052" customWidth="1" width="11.42578125"/>
    <col min="8053" max="8053" customWidth="1" width="11.42578125"/>
    <col min="8054" max="8054" customWidth="1" width="11.42578125"/>
    <col min="8055" max="8055" customWidth="1" width="11.42578125"/>
    <col min="8056" max="8056" customWidth="1" width="11.42578125"/>
    <col min="8057" max="8057" customWidth="1" width="11.42578125"/>
    <col min="8058" max="8058" customWidth="1" width="11.42578125"/>
    <col min="8059" max="8059" customWidth="1" width="11.42578125"/>
    <col min="8060" max="8060" customWidth="1" width="11.42578125"/>
    <col min="8061" max="8061" customWidth="1" width="11.42578125"/>
    <col min="8062" max="8062" customWidth="1" width="11.42578125"/>
    <col min="8063" max="8063" customWidth="1" width="11.42578125"/>
    <col min="8064" max="8064" customWidth="1" width="11.42578125"/>
    <col min="8065" max="8065" customWidth="1" width="11.42578125"/>
    <col min="8066" max="8066" customWidth="1" width="11.42578125"/>
    <col min="8067" max="8067" customWidth="1" width="11.42578125"/>
    <col min="8068" max="8068" customWidth="1" width="11.42578125"/>
    <col min="8069" max="8069" customWidth="1" width="11.42578125"/>
    <col min="8070" max="8070" customWidth="1" width="11.42578125"/>
    <col min="8071" max="8071" customWidth="1" width="11.42578125"/>
    <col min="8072" max="8072" customWidth="1" width="11.42578125"/>
    <col min="8073" max="8073" customWidth="1" width="11.42578125"/>
    <col min="8074" max="8074" customWidth="1" width="11.42578125"/>
    <col min="8075" max="8075" customWidth="1" width="11.42578125"/>
    <col min="8076" max="8076" customWidth="1" width="11.42578125"/>
    <col min="8077" max="8077" customWidth="1" width="11.42578125"/>
    <col min="8078" max="8078" customWidth="1" width="11.42578125"/>
    <col min="8079" max="8079" customWidth="1" width="11.42578125"/>
    <col min="8080" max="8080" customWidth="1" width="11.42578125"/>
    <col min="8081" max="8081" customWidth="1" width="11.42578125"/>
    <col min="8082" max="8082" customWidth="1" width="11.42578125"/>
    <col min="8083" max="8083" customWidth="1" width="11.42578125"/>
    <col min="8084" max="8084" customWidth="1" width="11.42578125"/>
    <col min="8085" max="8085" customWidth="1" width="11.42578125"/>
    <col min="8086" max="8086" customWidth="1" width="11.42578125"/>
    <col min="8087" max="8087" customWidth="1" width="11.42578125"/>
    <col min="8088" max="8088" customWidth="1" width="11.42578125"/>
    <col min="8089" max="8089" customWidth="1" width="11.42578125"/>
    <col min="8090" max="8090" customWidth="1" width="11.42578125"/>
    <col min="8091" max="8091" customWidth="1" width="11.42578125"/>
    <col min="8092" max="8092" customWidth="1" width="11.42578125"/>
    <col min="8093" max="8093" customWidth="1" width="11.42578125"/>
    <col min="8094" max="8094" customWidth="1" width="11.42578125"/>
    <col min="8095" max="8095" customWidth="1" width="11.42578125"/>
    <col min="8096" max="8096" customWidth="1" width="11.42578125"/>
    <col min="8097" max="8097" customWidth="1" width="11.42578125"/>
    <col min="8098" max="8098" customWidth="1" width="11.42578125"/>
    <col min="8099" max="8099" customWidth="1" width="11.42578125"/>
    <col min="8100" max="8100" customWidth="1" width="11.42578125"/>
    <col min="8101" max="8101" customWidth="1" width="11.42578125"/>
    <col min="8102" max="8102" customWidth="1" width="11.42578125"/>
    <col min="8103" max="8103" customWidth="1" width="11.42578125"/>
    <col min="8104" max="8104" customWidth="1" width="11.42578125"/>
    <col min="8105" max="8105" customWidth="1" width="11.42578125"/>
    <col min="8106" max="8106" customWidth="1" width="11.42578125"/>
    <col min="8107" max="8107" customWidth="1" width="11.42578125"/>
    <col min="8108" max="8108" customWidth="1" width="11.42578125"/>
    <col min="8109" max="8109" customWidth="1" width="11.42578125"/>
    <col min="8110" max="8110" customWidth="1" width="11.42578125"/>
    <col min="8111" max="8111" customWidth="1" width="11.42578125"/>
    <col min="8112" max="8112" customWidth="1" width="11.42578125"/>
    <col min="8113" max="8113" customWidth="1" width="11.42578125"/>
    <col min="8114" max="8114" customWidth="1" width="11.42578125"/>
    <col min="8115" max="8115" customWidth="1" width="11.42578125"/>
    <col min="8116" max="8116" customWidth="1" width="11.42578125"/>
    <col min="8117" max="8117" customWidth="1" width="11.42578125"/>
    <col min="8118" max="8118" customWidth="1" width="11.42578125"/>
    <col min="8119" max="8119" customWidth="1" width="11.42578125"/>
    <col min="8120" max="8120" customWidth="1" width="11.42578125"/>
    <col min="8121" max="8121" customWidth="1" width="11.42578125"/>
    <col min="8122" max="8122" customWidth="1" width="11.42578125"/>
    <col min="8123" max="8123" customWidth="1" width="11.42578125"/>
    <col min="8124" max="8124" customWidth="1" width="11.42578125"/>
    <col min="8125" max="8125" customWidth="1" width="11.42578125"/>
    <col min="8126" max="8126" customWidth="1" width="11.42578125"/>
    <col min="8127" max="8127" customWidth="1" width="11.42578125"/>
    <col min="8128" max="8128" customWidth="1" width="11.42578125"/>
    <col min="8129" max="8129" customWidth="1" width="11.42578125"/>
    <col min="8130" max="8130" customWidth="1" width="11.42578125"/>
    <col min="8131" max="8131" customWidth="1" width="11.42578125"/>
    <col min="8132" max="8132" customWidth="1" width="11.42578125"/>
    <col min="8133" max="8133" customWidth="1" width="11.42578125"/>
    <col min="8134" max="8134" customWidth="1" width="11.42578125"/>
    <col min="8135" max="8135" customWidth="1" width="11.42578125"/>
    <col min="8136" max="8136" customWidth="1" width="11.42578125"/>
    <col min="8137" max="8137" customWidth="1" width="11.42578125"/>
    <col min="8138" max="8138" customWidth="1" width="11.42578125"/>
    <col min="8139" max="8139" customWidth="1" width="11.42578125"/>
    <col min="8140" max="8140" customWidth="1" width="11.42578125"/>
    <col min="8141" max="8141" customWidth="1" width="11.42578125"/>
    <col min="8142" max="8142" customWidth="1" width="11.42578125"/>
    <col min="8143" max="8143" customWidth="1" width="11.42578125"/>
    <col min="8144" max="8144" customWidth="1" width="11.42578125"/>
    <col min="8145" max="8145" customWidth="1" width="11.42578125"/>
    <col min="8146" max="8146" customWidth="1" width="11.42578125"/>
    <col min="8147" max="8147" customWidth="1" width="11.42578125"/>
    <col min="8148" max="8148" customWidth="1" width="11.42578125"/>
    <col min="8149" max="8149" customWidth="1" width="11.42578125"/>
    <col min="8150" max="8150" customWidth="1" width="11.42578125"/>
    <col min="8151" max="8151" customWidth="1" width="11.42578125"/>
    <col min="8152" max="8152" customWidth="1" width="11.42578125"/>
    <col min="8153" max="8153" customWidth="1" width="11.42578125"/>
    <col min="8154" max="8154" customWidth="1" width="11.42578125"/>
    <col min="8155" max="8155" customWidth="1" width="11.42578125"/>
    <col min="8156" max="8156" customWidth="1" width="11.42578125"/>
    <col min="8157" max="8157" customWidth="1" width="11.42578125"/>
    <col min="8158" max="8158" customWidth="1" width="11.42578125"/>
    <col min="8159" max="8159" customWidth="1" width="11.42578125"/>
    <col min="8160" max="8160" customWidth="1" width="11.42578125"/>
    <col min="8161" max="8161" customWidth="1" width="11.42578125"/>
    <col min="8162" max="8162" customWidth="1" width="11.42578125"/>
    <col min="8163" max="8163" customWidth="1" width="11.42578125"/>
    <col min="8164" max="8164" customWidth="1" width="11.42578125"/>
    <col min="8165" max="8165" customWidth="1" width="11.42578125"/>
    <col min="8166" max="8166" customWidth="1" width="11.42578125"/>
    <col min="8167" max="8167" customWidth="1" width="11.42578125"/>
    <col min="8168" max="8168" customWidth="1" width="11.42578125"/>
    <col min="8169" max="8169" customWidth="1" width="11.42578125"/>
    <col min="8170" max="8170" customWidth="1" width="11.42578125"/>
    <col min="8171" max="8171" customWidth="1" width="11.42578125"/>
    <col min="8172" max="8172" customWidth="1" width="11.42578125"/>
    <col min="8173" max="8173" customWidth="1" width="11.42578125"/>
    <col min="8174" max="8174" customWidth="1" width="11.42578125"/>
    <col min="8175" max="8175" customWidth="1" width="11.42578125"/>
    <col min="8176" max="8176" customWidth="1" width="11.42578125"/>
    <col min="8177" max="8177" customWidth="1" width="11.42578125"/>
    <col min="8178" max="8178" customWidth="1" width="11.42578125"/>
    <col min="8179" max="8179" customWidth="1" width="11.42578125"/>
    <col min="8180" max="8180" customWidth="1" width="11.42578125"/>
    <col min="8181" max="8181" customWidth="1" width="11.42578125"/>
    <col min="8182" max="8182" customWidth="1" width="11.42578125"/>
    <col min="8183" max="8183" customWidth="1" width="11.42578125"/>
    <col min="8184" max="8184" customWidth="1" width="11.42578125"/>
    <col min="8185" max="8185" customWidth="1" width="11.42578125"/>
    <col min="8186" max="8186" customWidth="1" width="11.42578125"/>
    <col min="8187" max="8187" customWidth="1" width="11.42578125"/>
    <col min="8188" max="8188" customWidth="1" width="11.42578125"/>
    <col min="8189" max="8189" customWidth="1" width="11.42578125"/>
    <col min="8190" max="8190" customWidth="1" width="11.42578125"/>
    <col min="8191" max="8191" customWidth="1" width="11.42578125"/>
    <col min="8192" max="8192" customWidth="1" width="11.42578125"/>
    <col min="8193" max="8193" customWidth="1" width="11.42578125"/>
    <col min="8194" max="8194" customWidth="1" width="11.42578125"/>
    <col min="8195" max="8195" customWidth="1" width="11.42578125"/>
    <col min="8196" max="8196" customWidth="1" width="11.42578125"/>
    <col min="8197" max="8197" customWidth="1" width="11.42578125"/>
    <col min="8198" max="8198" customWidth="1" width="11.42578125"/>
    <col min="8199" max="8199" customWidth="1" width="11.42578125"/>
    <col min="8200" max="8200" customWidth="1" width="11.42578125"/>
    <col min="8201" max="8201" customWidth="1" width="11.42578125"/>
    <col min="8202" max="8202" customWidth="1" width="11.42578125"/>
    <col min="8203" max="8203" customWidth="1" width="11.42578125"/>
    <col min="8204" max="8204" customWidth="1" width="11.42578125"/>
    <col min="8205" max="8205" customWidth="1" width="11.42578125"/>
    <col min="8206" max="8206" customWidth="1" width="11.42578125"/>
    <col min="8207" max="8207" customWidth="1" width="11.42578125"/>
    <col min="8208" max="8208" customWidth="1" width="11.42578125"/>
    <col min="8209" max="8209" customWidth="1" width="11.42578125"/>
    <col min="8210" max="8210" customWidth="1" width="11.42578125"/>
    <col min="8211" max="8211" customWidth="1" width="11.42578125"/>
    <col min="8212" max="8212" customWidth="1" width="11.42578125"/>
    <col min="8213" max="8213" customWidth="1" width="11.42578125"/>
    <col min="8214" max="8214" customWidth="1" width="11.42578125"/>
    <col min="8215" max="8215" customWidth="1" width="11.42578125"/>
    <col min="8216" max="8216" customWidth="1" width="11.42578125"/>
    <col min="8217" max="8217" customWidth="1" width="11.42578125"/>
    <col min="8218" max="8218" customWidth="1" width="11.42578125"/>
    <col min="8219" max="8219" customWidth="1" width="11.42578125"/>
    <col min="8220" max="8220" customWidth="1" width="11.42578125"/>
    <col min="8221" max="8221" customWidth="1" width="11.42578125"/>
    <col min="8222" max="8222" customWidth="1" width="11.42578125"/>
    <col min="8223" max="8223" customWidth="1" width="11.42578125"/>
    <col min="8224" max="8224" customWidth="1" width="11.42578125"/>
    <col min="8225" max="8225" customWidth="1" width="11.42578125"/>
    <col min="8226" max="8226" customWidth="1" width="11.42578125"/>
    <col min="8227" max="8227" customWidth="1" width="11.42578125"/>
    <col min="8228" max="8228" customWidth="1" width="11.42578125"/>
    <col min="8229" max="8229" customWidth="1" width="11.42578125"/>
    <col min="8230" max="8230" customWidth="1" width="11.42578125"/>
    <col min="8231" max="8231" customWidth="1" width="11.42578125"/>
    <col min="8232" max="8232" customWidth="1" width="11.42578125"/>
    <col min="8233" max="8233" customWidth="1" width="11.42578125"/>
    <col min="8234" max="8234" customWidth="1" width="11.42578125"/>
    <col min="8235" max="8235" customWidth="1" width="11.42578125"/>
    <col min="8236" max="8236" customWidth="1" width="11.42578125"/>
    <col min="8237" max="8237" customWidth="1" width="11.42578125"/>
    <col min="8238" max="8238" customWidth="1" width="11.42578125"/>
    <col min="8239" max="8239" customWidth="1" width="11.42578125"/>
    <col min="8240" max="8240" customWidth="1" width="11.42578125"/>
    <col min="8241" max="8241" customWidth="1" width="11.42578125"/>
    <col min="8242" max="8242" customWidth="1" width="11.42578125"/>
    <col min="8243" max="8243" customWidth="1" width="11.42578125"/>
    <col min="8244" max="8244" customWidth="1" width="11.42578125"/>
    <col min="8245" max="8245" customWidth="1" width="11.42578125"/>
    <col min="8246" max="8246" customWidth="1" width="11.42578125"/>
    <col min="8247" max="8247" customWidth="1" width="11.42578125"/>
    <col min="8248" max="8248" customWidth="1" width="11.42578125"/>
    <col min="8249" max="8249" customWidth="1" width="11.42578125"/>
    <col min="8250" max="8250" customWidth="1" width="11.42578125"/>
    <col min="8251" max="8251" customWidth="1" width="11.42578125"/>
    <col min="8252" max="8252" customWidth="1" width="11.42578125"/>
    <col min="8253" max="8253" customWidth="1" width="11.42578125"/>
    <col min="8254" max="8254" customWidth="1" width="11.42578125"/>
    <col min="8255" max="8255" customWidth="1" width="11.42578125"/>
    <col min="8256" max="8256" customWidth="1" width="11.42578125"/>
    <col min="8257" max="8257" customWidth="1" width="11.42578125"/>
    <col min="8258" max="8258" customWidth="1" width="11.42578125"/>
    <col min="8259" max="8259" customWidth="1" width="11.42578125"/>
    <col min="8260" max="8260" customWidth="1" width="11.42578125"/>
    <col min="8261" max="8261" customWidth="1" width="11.42578125"/>
    <col min="8262" max="8262" customWidth="1" width="11.42578125"/>
    <col min="8263" max="8263" customWidth="1" width="11.42578125"/>
    <col min="8264" max="8264" customWidth="1" width="11.42578125"/>
    <col min="8265" max="8265" customWidth="1" width="11.42578125"/>
    <col min="8266" max="8266" customWidth="1" width="11.42578125"/>
    <col min="8267" max="8267" customWidth="1" width="11.42578125"/>
    <col min="8268" max="8268" customWidth="1" width="11.42578125"/>
    <col min="8269" max="8269" customWidth="1" width="11.42578125"/>
    <col min="8270" max="8270" customWidth="1" width="11.42578125"/>
    <col min="8271" max="8271" customWidth="1" width="11.42578125"/>
    <col min="8272" max="8272" customWidth="1" width="11.42578125"/>
    <col min="8273" max="8273" customWidth="1" width="11.42578125"/>
    <col min="8274" max="8274" customWidth="1" width="11.42578125"/>
    <col min="8275" max="8275" customWidth="1" width="11.42578125"/>
    <col min="8276" max="8276" customWidth="1" width="11.42578125"/>
    <col min="8277" max="8277" customWidth="1" width="11.42578125"/>
    <col min="8278" max="8278" customWidth="1" width="11.42578125"/>
    <col min="8279" max="8279" customWidth="1" width="11.42578125"/>
    <col min="8280" max="8280" customWidth="1" width="11.42578125"/>
    <col min="8281" max="8281" customWidth="1" width="11.42578125"/>
    <col min="8282" max="8282" customWidth="1" width="11.42578125"/>
    <col min="8283" max="8283" customWidth="1" width="11.42578125"/>
    <col min="8284" max="8284" customWidth="1" width="11.42578125"/>
    <col min="8285" max="8285" customWidth="1" width="11.42578125"/>
    <col min="8286" max="8286" customWidth="1" width="11.42578125"/>
    <col min="8287" max="8287" customWidth="1" width="11.42578125"/>
    <col min="8288" max="8288" customWidth="1" width="11.42578125"/>
    <col min="8289" max="8289" customWidth="1" width="11.42578125"/>
    <col min="8290" max="8290" customWidth="1" width="11.42578125"/>
    <col min="8291" max="8291" customWidth="1" width="11.42578125"/>
    <col min="8292" max="8292" customWidth="1" width="11.42578125"/>
    <col min="8293" max="8293" customWidth="1" width="11.42578125"/>
    <col min="8294" max="8294" customWidth="1" width="11.42578125"/>
    <col min="8295" max="8295" customWidth="1" width="11.42578125"/>
    <col min="8296" max="8296" customWidth="1" width="11.42578125"/>
    <col min="8297" max="8297" customWidth="1" width="11.42578125"/>
    <col min="8298" max="8298" customWidth="1" width="11.42578125"/>
    <col min="8299" max="8299" customWidth="1" width="11.42578125"/>
    <col min="8300" max="8300" customWidth="1" width="11.42578125"/>
    <col min="8301" max="8301" customWidth="1" width="11.42578125"/>
    <col min="8302" max="8302" customWidth="1" width="11.42578125"/>
    <col min="8303" max="8303" customWidth="1" width="11.42578125"/>
    <col min="8304" max="8304" customWidth="1" width="11.42578125"/>
    <col min="8305" max="8305" customWidth="1" width="11.42578125"/>
    <col min="8306" max="8306" customWidth="1" width="11.42578125"/>
    <col min="8307" max="8307" customWidth="1" width="11.42578125"/>
    <col min="8308" max="8308" customWidth="1" width="11.42578125"/>
    <col min="8309" max="8309" customWidth="1" width="11.42578125"/>
    <col min="8310" max="8310" customWidth="1" width="11.42578125"/>
    <col min="8311" max="8311" customWidth="1" width="11.42578125"/>
    <col min="8312" max="8312" customWidth="1" width="11.42578125"/>
    <col min="8313" max="8313" customWidth="1" width="11.42578125"/>
    <col min="8314" max="8314" customWidth="1" width="11.42578125"/>
    <col min="8315" max="8315" customWidth="1" width="11.42578125"/>
    <col min="8316" max="8316" customWidth="1" width="11.42578125"/>
    <col min="8317" max="8317" customWidth="1" width="11.42578125"/>
    <col min="8318" max="8318" customWidth="1" width="11.42578125"/>
    <col min="8319" max="8319" customWidth="1" width="11.42578125"/>
    <col min="8320" max="8320" customWidth="1" width="11.42578125"/>
    <col min="8321" max="8321" customWidth="1" width="11.42578125"/>
    <col min="8322" max="8322" customWidth="1" width="11.42578125"/>
    <col min="8323" max="8323" customWidth="1" width="11.42578125"/>
    <col min="8324" max="8324" customWidth="1" width="11.42578125"/>
    <col min="8325" max="8325" customWidth="1" width="11.42578125"/>
    <col min="8326" max="8326" customWidth="1" width="11.42578125"/>
    <col min="8327" max="8327" customWidth="1" width="11.42578125"/>
    <col min="8328" max="8328" customWidth="1" width="11.42578125"/>
    <col min="8329" max="8329" customWidth="1" width="11.42578125"/>
    <col min="8330" max="8330" customWidth="1" width="11.42578125"/>
    <col min="8331" max="8331" customWidth="1" width="11.42578125"/>
    <col min="8332" max="8332" customWidth="1" width="11.42578125"/>
    <col min="8333" max="8333" customWidth="1" width="11.42578125"/>
    <col min="8334" max="8334" customWidth="1" width="11.42578125"/>
    <col min="8335" max="8335" customWidth="1" width="11.42578125"/>
    <col min="8336" max="8336" customWidth="1" width="11.42578125"/>
    <col min="8337" max="8337" customWidth="1" width="11.42578125"/>
    <col min="8338" max="8338" customWidth="1" width="11.42578125"/>
    <col min="8339" max="8339" customWidth="1" width="11.42578125"/>
    <col min="8340" max="8340" customWidth="1" width="11.42578125"/>
    <col min="8341" max="8341" customWidth="1" width="11.42578125"/>
    <col min="8342" max="8342" customWidth="1" width="11.42578125"/>
    <col min="8343" max="8343" customWidth="1" width="11.42578125"/>
    <col min="8344" max="8344" customWidth="1" width="11.42578125"/>
    <col min="8345" max="8345" customWidth="1" width="11.42578125"/>
    <col min="8346" max="8346" customWidth="1" width="11.42578125"/>
    <col min="8347" max="8347" customWidth="1" width="11.42578125"/>
    <col min="8348" max="8348" customWidth="1" width="11.42578125"/>
    <col min="8349" max="8349" customWidth="1" width="11.42578125"/>
    <col min="8350" max="8350" customWidth="1" width="11.42578125"/>
    <col min="8351" max="8351" customWidth="1" width="11.42578125"/>
    <col min="8352" max="8352" customWidth="1" width="11.42578125"/>
    <col min="8353" max="8353" customWidth="1" width="11.42578125"/>
    <col min="8354" max="8354" customWidth="1" width="11.42578125"/>
    <col min="8355" max="8355" customWidth="1" width="11.42578125"/>
    <col min="8356" max="8356" customWidth="1" width="11.42578125"/>
    <col min="8357" max="8357" customWidth="1" width="11.42578125"/>
    <col min="8358" max="8358" customWidth="1" width="11.42578125"/>
    <col min="8359" max="8359" customWidth="1" width="11.42578125"/>
    <col min="8360" max="8360" customWidth="1" width="11.42578125"/>
    <col min="8361" max="8361" customWidth="1" width="11.42578125"/>
    <col min="8362" max="8362" customWidth="1" width="11.42578125"/>
    <col min="8363" max="8363" customWidth="1" width="11.42578125"/>
    <col min="8364" max="8364" customWidth="1" width="11.42578125"/>
    <col min="8365" max="8365" customWidth="1" width="11.42578125"/>
    <col min="8366" max="8366" customWidth="1" width="11.42578125"/>
    <col min="8367" max="8367" customWidth="1" width="11.42578125"/>
    <col min="8368" max="8368" customWidth="1" width="11.42578125"/>
    <col min="8369" max="8369" customWidth="1" width="11.42578125"/>
    <col min="8370" max="8370" customWidth="1" width="11.42578125"/>
    <col min="8371" max="8371" customWidth="1" width="11.42578125"/>
    <col min="8372" max="8372" customWidth="1" width="11.42578125"/>
    <col min="8373" max="8373" customWidth="1" width="11.42578125"/>
    <col min="8374" max="8374" customWidth="1" width="11.42578125"/>
    <col min="8375" max="8375" customWidth="1" width="11.42578125"/>
    <col min="8376" max="8376" customWidth="1" width="11.42578125"/>
    <col min="8377" max="8377" customWidth="1" width="11.42578125"/>
    <col min="8378" max="8378" customWidth="1" width="11.42578125"/>
    <col min="8379" max="8379" customWidth="1" width="11.42578125"/>
    <col min="8380" max="8380" customWidth="1" width="11.42578125"/>
    <col min="8381" max="8381" customWidth="1" width="11.42578125"/>
    <col min="8382" max="8382" customWidth="1" width="11.42578125"/>
    <col min="8383" max="8383" customWidth="1" width="11.42578125"/>
    <col min="8384" max="8384" customWidth="1" width="11.42578125"/>
    <col min="8385" max="8385" customWidth="1" width="11.42578125"/>
    <col min="8386" max="8386" customWidth="1" width="11.42578125"/>
    <col min="8387" max="8387" customWidth="1" width="11.42578125"/>
    <col min="8388" max="8388" customWidth="1" width="11.42578125"/>
    <col min="8389" max="8389" customWidth="1" width="11.42578125"/>
    <col min="8390" max="8390" customWidth="1" width="11.42578125"/>
    <col min="8391" max="8391" customWidth="1" width="11.42578125"/>
    <col min="8392" max="8392" customWidth="1" width="11.42578125"/>
    <col min="8393" max="8393" customWidth="1" width="11.42578125"/>
    <col min="8394" max="8394" customWidth="1" width="11.42578125"/>
    <col min="8395" max="8395" customWidth="1" width="11.42578125"/>
    <col min="8396" max="8396" customWidth="1" width="11.42578125"/>
    <col min="8397" max="8397" customWidth="1" width="11.42578125"/>
    <col min="8398" max="8398" customWidth="1" width="11.42578125"/>
    <col min="8399" max="8399" customWidth="1" width="11.42578125"/>
    <col min="8400" max="8400" customWidth="1" width="11.42578125"/>
    <col min="8401" max="8401" customWidth="1" width="11.42578125"/>
    <col min="8402" max="8402" customWidth="1" width="11.42578125"/>
    <col min="8403" max="8403" customWidth="1" width="11.42578125"/>
    <col min="8404" max="8404" customWidth="1" width="11.42578125"/>
    <col min="8405" max="8405" customWidth="1" width="11.42578125"/>
    <col min="8406" max="8406" customWidth="1" width="11.42578125"/>
    <col min="8407" max="8407" customWidth="1" width="11.42578125"/>
    <col min="8408" max="8408" customWidth="1" width="11.42578125"/>
    <col min="8409" max="8409" customWidth="1" width="11.42578125"/>
    <col min="8410" max="8410" customWidth="1" width="11.42578125"/>
    <col min="8411" max="8411" customWidth="1" width="11.42578125"/>
    <col min="8412" max="8412" customWidth="1" width="11.42578125"/>
    <col min="8413" max="8413" customWidth="1" width="11.42578125"/>
    <col min="8414" max="8414" customWidth="1" width="11.42578125"/>
    <col min="8415" max="8415" customWidth="1" width="11.42578125"/>
    <col min="8416" max="8416" customWidth="1" width="11.42578125"/>
    <col min="8417" max="8417" customWidth="1" width="11.42578125"/>
    <col min="8418" max="8418" customWidth="1" width="11.42578125"/>
    <col min="8419" max="8419" customWidth="1" width="11.42578125"/>
    <col min="8420" max="8420" customWidth="1" width="11.42578125"/>
    <col min="8421" max="8421" customWidth="1" width="11.42578125"/>
    <col min="8422" max="8422" customWidth="1" width="11.42578125"/>
    <col min="8423" max="8423" customWidth="1" width="11.42578125"/>
    <col min="8424" max="8424" customWidth="1" width="11.42578125"/>
    <col min="8425" max="8425" customWidth="1" width="11.42578125"/>
    <col min="8426" max="8426" customWidth="1" width="11.42578125"/>
    <col min="8427" max="8427" customWidth="1" width="11.42578125"/>
    <col min="8428" max="8428" customWidth="1" width="11.42578125"/>
    <col min="8429" max="8429" customWidth="1" width="11.42578125"/>
    <col min="8430" max="8430" customWidth="1" width="11.42578125"/>
    <col min="8431" max="8431" customWidth="1" width="11.42578125"/>
    <col min="8432" max="8432" customWidth="1" width="11.42578125"/>
    <col min="8433" max="8433" customWidth="1" width="11.42578125"/>
    <col min="8434" max="8434" customWidth="1" width="11.42578125"/>
    <col min="8435" max="8435" customWidth="1" width="11.42578125"/>
    <col min="8436" max="8436" customWidth="1" width="11.42578125"/>
    <col min="8437" max="8437" customWidth="1" width="11.42578125"/>
    <col min="8438" max="8438" customWidth="1" width="11.42578125"/>
    <col min="8439" max="8439" customWidth="1" width="11.42578125"/>
    <col min="8440" max="8440" customWidth="1" width="11.42578125"/>
    <col min="8441" max="8441" customWidth="1" width="11.42578125"/>
    <col min="8442" max="8442" customWidth="1" width="11.42578125"/>
    <col min="8443" max="8443" customWidth="1" width="11.42578125"/>
    <col min="8444" max="8444" customWidth="1" width="11.42578125"/>
    <col min="8445" max="8445" customWidth="1" width="11.42578125"/>
    <col min="8446" max="8446" customWidth="1" width="11.42578125"/>
    <col min="8447" max="8447" customWidth="1" width="11.42578125"/>
    <col min="8448" max="8448" customWidth="1" width="11.42578125"/>
    <col min="8449" max="8449" customWidth="1" width="11.42578125"/>
    <col min="8450" max="8450" customWidth="1" width="11.42578125"/>
    <col min="8451" max="8451" customWidth="1" width="11.42578125"/>
    <col min="8452" max="8452" customWidth="1" width="11.42578125"/>
    <col min="8453" max="8453" customWidth="1" width="11.42578125"/>
    <col min="8454" max="8454" customWidth="1" width="11.42578125"/>
    <col min="8455" max="8455" customWidth="1" width="11.42578125"/>
    <col min="8456" max="8456" customWidth="1" width="11.42578125"/>
    <col min="8457" max="8457" customWidth="1" width="11.42578125"/>
    <col min="8458" max="8458" customWidth="1" width="11.42578125"/>
    <col min="8459" max="8459" customWidth="1" width="11.42578125"/>
    <col min="8460" max="8460" customWidth="1" width="11.42578125"/>
    <col min="8461" max="8461" customWidth="1" width="11.42578125"/>
    <col min="8462" max="8462" customWidth="1" width="11.42578125"/>
    <col min="8463" max="8463" customWidth="1" width="11.42578125"/>
    <col min="8464" max="8464" customWidth="1" width="11.42578125"/>
    <col min="8465" max="8465" customWidth="1" width="11.42578125"/>
    <col min="8466" max="8466" customWidth="1" width="11.42578125"/>
    <col min="8467" max="8467" customWidth="1" width="11.42578125"/>
    <col min="8468" max="8468" customWidth="1" width="11.42578125"/>
    <col min="8469" max="8469" customWidth="1" width="11.42578125"/>
    <col min="8470" max="8470" customWidth="1" width="11.42578125"/>
    <col min="8471" max="8471" customWidth="1" width="11.42578125"/>
    <col min="8472" max="8472" customWidth="1" width="11.42578125"/>
    <col min="8473" max="8473" customWidth="1" width="11.42578125"/>
    <col min="8474" max="8474" customWidth="1" width="11.42578125"/>
    <col min="8475" max="8475" customWidth="1" width="11.42578125"/>
    <col min="8476" max="8476" customWidth="1" width="11.42578125"/>
    <col min="8477" max="8477" customWidth="1" width="11.42578125"/>
    <col min="8478" max="8478" customWidth="1" width="11.42578125"/>
    <col min="8479" max="8479" customWidth="1" width="11.42578125"/>
    <col min="8480" max="8480" customWidth="1" width="11.42578125"/>
    <col min="8481" max="8481" customWidth="1" width="11.42578125"/>
    <col min="8482" max="8482" customWidth="1" width="11.42578125"/>
    <col min="8483" max="8483" customWidth="1" width="11.42578125"/>
    <col min="8484" max="8484" customWidth="1" width="11.42578125"/>
    <col min="8485" max="8485" customWidth="1" width="11.42578125"/>
    <col min="8486" max="8486" customWidth="1" width="11.42578125"/>
    <col min="8487" max="8487" customWidth="1" width="11.42578125"/>
    <col min="8488" max="8488" customWidth="1" width="11.42578125"/>
    <col min="8489" max="8489" customWidth="1" width="11.42578125"/>
    <col min="8490" max="8490" customWidth="1" width="11.42578125"/>
    <col min="8491" max="8491" customWidth="1" width="11.42578125"/>
    <col min="8492" max="8492" customWidth="1" width="11.42578125"/>
    <col min="8493" max="8493" customWidth="1" width="11.42578125"/>
    <col min="8494" max="8494" customWidth="1" width="11.42578125"/>
    <col min="8495" max="8495" customWidth="1" width="11.42578125"/>
    <col min="8496" max="8496" customWidth="1" width="11.42578125"/>
    <col min="8497" max="8497" customWidth="1" width="11.42578125"/>
    <col min="8498" max="8498" customWidth="1" width="11.42578125"/>
    <col min="8499" max="8499" customWidth="1" width="11.42578125"/>
    <col min="8500" max="8500" customWidth="1" width="11.42578125"/>
    <col min="8501" max="8501" customWidth="1" width="11.42578125"/>
    <col min="8502" max="8502" customWidth="1" width="11.42578125"/>
    <col min="8503" max="8503" customWidth="1" width="11.42578125"/>
    <col min="8504" max="8504" customWidth="1" width="11.42578125"/>
    <col min="8505" max="8505" customWidth="1" width="11.42578125"/>
    <col min="8506" max="8506" customWidth="1" width="11.42578125"/>
    <col min="8507" max="8507" customWidth="1" width="11.42578125"/>
    <col min="8508" max="8508" customWidth="1" width="11.42578125"/>
    <col min="8509" max="8509" customWidth="1" width="11.42578125"/>
    <col min="8510" max="8510" customWidth="1" width="11.42578125"/>
    <col min="8511" max="8511" customWidth="1" width="11.42578125"/>
    <col min="8512" max="8512" customWidth="1" width="11.42578125"/>
    <col min="8513" max="8513" customWidth="1" width="11.42578125"/>
    <col min="8514" max="8514" customWidth="1" width="11.42578125"/>
    <col min="8515" max="8515" customWidth="1" width="11.42578125"/>
    <col min="8516" max="8516" customWidth="1" width="11.42578125"/>
    <col min="8517" max="8517" customWidth="1" width="11.42578125"/>
    <col min="8518" max="8518" customWidth="1" width="11.42578125"/>
    <col min="8519" max="8519" customWidth="1" width="11.42578125"/>
    <col min="8520" max="8520" customWidth="1" width="11.42578125"/>
    <col min="8521" max="8521" customWidth="1" width="11.42578125"/>
    <col min="8522" max="8522" customWidth="1" width="11.42578125"/>
    <col min="8523" max="8523" customWidth="1" width="11.42578125"/>
    <col min="8524" max="8524" customWidth="1" width="11.42578125"/>
    <col min="8525" max="8525" customWidth="1" width="11.42578125"/>
    <col min="8526" max="8526" customWidth="1" width="11.42578125"/>
    <col min="8527" max="8527" customWidth="1" width="11.42578125"/>
    <col min="8528" max="8528" customWidth="1" width="11.42578125"/>
    <col min="8529" max="8529" customWidth="1" width="11.42578125"/>
    <col min="8530" max="8530" customWidth="1" width="11.42578125"/>
    <col min="8531" max="8531" customWidth="1" width="11.42578125"/>
    <col min="8532" max="8532" customWidth="1" width="11.42578125"/>
    <col min="8533" max="8533" customWidth="1" width="11.42578125"/>
    <col min="8534" max="8534" customWidth="1" width="11.42578125"/>
    <col min="8535" max="8535" customWidth="1" width="11.42578125"/>
    <col min="8536" max="8536" customWidth="1" width="11.42578125"/>
    <col min="8537" max="8537" customWidth="1" width="11.42578125"/>
    <col min="8538" max="8538" customWidth="1" width="11.42578125"/>
    <col min="8539" max="8539" customWidth="1" width="11.42578125"/>
    <col min="8540" max="8540" customWidth="1" width="11.42578125"/>
    <col min="8541" max="8541" customWidth="1" width="11.42578125"/>
    <col min="8542" max="8542" customWidth="1" width="11.42578125"/>
    <col min="8543" max="8543" customWidth="1" width="11.42578125"/>
    <col min="8544" max="8544" customWidth="1" width="11.42578125"/>
    <col min="8545" max="8545" customWidth="1" width="11.42578125"/>
    <col min="8546" max="8546" customWidth="1" width="11.42578125"/>
    <col min="8547" max="8547" customWidth="1" width="11.42578125"/>
    <col min="8548" max="8548" customWidth="1" width="11.42578125"/>
    <col min="8549" max="8549" customWidth="1" width="11.42578125"/>
    <col min="8550" max="8550" customWidth="1" width="11.42578125"/>
    <col min="8551" max="8551" customWidth="1" width="11.42578125"/>
    <col min="8552" max="8552" customWidth="1" width="11.42578125"/>
    <col min="8553" max="8553" customWidth="1" width="11.42578125"/>
    <col min="8554" max="8554" customWidth="1" width="11.42578125"/>
    <col min="8555" max="8555" customWidth="1" width="11.42578125"/>
    <col min="8556" max="8556" customWidth="1" width="11.42578125"/>
    <col min="8557" max="8557" customWidth="1" width="11.42578125"/>
    <col min="8558" max="8558" customWidth="1" width="11.42578125"/>
    <col min="8559" max="8559" customWidth="1" width="11.42578125"/>
    <col min="8560" max="8560" customWidth="1" width="11.42578125"/>
    <col min="8561" max="8561" customWidth="1" width="11.42578125"/>
    <col min="8562" max="8562" customWidth="1" width="11.42578125"/>
    <col min="8563" max="8563" customWidth="1" width="11.42578125"/>
    <col min="8564" max="8564" customWidth="1" width="11.42578125"/>
    <col min="8565" max="8565" customWidth="1" width="11.42578125"/>
    <col min="8566" max="8566" customWidth="1" width="11.42578125"/>
    <col min="8567" max="8567" customWidth="1" width="11.42578125"/>
    <col min="8568" max="8568" customWidth="1" width="11.42578125"/>
    <col min="8569" max="8569" customWidth="1" width="11.42578125"/>
    <col min="8570" max="8570" customWidth="1" width="11.42578125"/>
    <col min="8571" max="8571" customWidth="1" width="11.42578125"/>
    <col min="8572" max="8572" customWidth="1" width="11.42578125"/>
    <col min="8573" max="8573" customWidth="1" width="11.42578125"/>
    <col min="8574" max="8574" customWidth="1" width="11.42578125"/>
    <col min="8575" max="8575" customWidth="1" width="11.42578125"/>
    <col min="8576" max="8576" customWidth="1" width="11.42578125"/>
    <col min="8577" max="8577" customWidth="1" width="11.42578125"/>
    <col min="8578" max="8578" customWidth="1" width="11.42578125"/>
    <col min="8579" max="8579" customWidth="1" width="11.42578125"/>
    <col min="8580" max="8580" customWidth="1" width="11.42578125"/>
    <col min="8581" max="8581" customWidth="1" width="11.42578125"/>
    <col min="8582" max="8582" customWidth="1" width="11.42578125"/>
    <col min="8583" max="8583" customWidth="1" width="11.42578125"/>
    <col min="8584" max="8584" customWidth="1" width="11.42578125"/>
    <col min="8585" max="8585" customWidth="1" width="11.42578125"/>
    <col min="8586" max="8586" customWidth="1" width="11.42578125"/>
    <col min="8587" max="8587" customWidth="1" width="11.42578125"/>
    <col min="8588" max="8588" customWidth="1" width="11.42578125"/>
    <col min="8589" max="8589" customWidth="1" width="11.42578125"/>
    <col min="8590" max="8590" customWidth="1" width="11.42578125"/>
    <col min="8591" max="8591" customWidth="1" width="11.42578125"/>
    <col min="8592" max="8592" customWidth="1" width="11.42578125"/>
    <col min="8593" max="8593" customWidth="1" width="11.42578125"/>
    <col min="8594" max="8594" customWidth="1" width="11.42578125"/>
    <col min="8595" max="8595" customWidth="1" width="11.42578125"/>
    <col min="8596" max="8596" customWidth="1" width="11.42578125"/>
    <col min="8597" max="8597" customWidth="1" width="11.42578125"/>
    <col min="8598" max="8598" customWidth="1" width="11.42578125"/>
    <col min="8599" max="8599" customWidth="1" width="11.42578125"/>
    <col min="8600" max="8600" customWidth="1" width="11.42578125"/>
    <col min="8601" max="8601" customWidth="1" width="11.42578125"/>
    <col min="8602" max="8602" customWidth="1" width="11.42578125"/>
    <col min="8603" max="8603" customWidth="1" width="11.42578125"/>
    <col min="8604" max="8604" customWidth="1" width="11.42578125"/>
    <col min="8605" max="8605" customWidth="1" width="11.42578125"/>
    <col min="8606" max="8606" customWidth="1" width="11.42578125"/>
    <col min="8607" max="8607" customWidth="1" width="11.42578125"/>
    <col min="8608" max="8608" customWidth="1" width="11.42578125"/>
    <col min="8609" max="8609" customWidth="1" width="11.42578125"/>
    <col min="8610" max="8610" customWidth="1" width="11.42578125"/>
    <col min="8611" max="8611" customWidth="1" width="11.42578125"/>
    <col min="8612" max="8612" customWidth="1" width="11.42578125"/>
    <col min="8613" max="8613" customWidth="1" width="11.42578125"/>
    <col min="8614" max="8614" customWidth="1" width="11.42578125"/>
    <col min="8615" max="8615" customWidth="1" width="11.42578125"/>
    <col min="8616" max="8616" customWidth="1" width="11.42578125"/>
    <col min="8617" max="8617" customWidth="1" width="11.42578125"/>
    <col min="8618" max="8618" customWidth="1" width="11.42578125"/>
    <col min="8619" max="8619" customWidth="1" width="11.42578125"/>
    <col min="8620" max="8620" customWidth="1" width="11.42578125"/>
    <col min="8621" max="8621" customWidth="1" width="11.42578125"/>
    <col min="8622" max="8622" customWidth="1" width="11.42578125"/>
    <col min="8623" max="8623" customWidth="1" width="11.42578125"/>
    <col min="8624" max="8624" customWidth="1" width="11.42578125"/>
    <col min="8625" max="8625" customWidth="1" width="11.42578125"/>
    <col min="8626" max="8626" customWidth="1" width="11.42578125"/>
    <col min="8627" max="8627" customWidth="1" width="11.42578125"/>
    <col min="8628" max="8628" customWidth="1" width="11.42578125"/>
    <col min="8629" max="8629" customWidth="1" width="11.42578125"/>
    <col min="8630" max="8630" customWidth="1" width="11.42578125"/>
    <col min="8631" max="8631" customWidth="1" width="11.42578125"/>
    <col min="8632" max="8632" customWidth="1" width="11.42578125"/>
    <col min="8633" max="8633" customWidth="1" width="11.42578125"/>
    <col min="8634" max="8634" customWidth="1" width="11.42578125"/>
    <col min="8635" max="8635" customWidth="1" width="11.42578125"/>
    <col min="8636" max="8636" customWidth="1" width="11.42578125"/>
    <col min="8637" max="8637" customWidth="1" width="11.42578125"/>
    <col min="8638" max="8638" customWidth="1" width="11.42578125"/>
    <col min="8639" max="8639" customWidth="1" width="11.42578125"/>
    <col min="8640" max="8640" customWidth="1" width="11.42578125"/>
    <col min="8641" max="8641" customWidth="1" width="11.42578125"/>
    <col min="8642" max="8642" customWidth="1" width="11.42578125"/>
    <col min="8643" max="8643" customWidth="1" width="11.42578125"/>
    <col min="8644" max="8644" customWidth="1" width="11.42578125"/>
    <col min="8645" max="8645" customWidth="1" width="11.42578125"/>
    <col min="8646" max="8646" customWidth="1" width="11.42578125"/>
    <col min="8647" max="8647" customWidth="1" width="11.42578125"/>
    <col min="8648" max="8648" customWidth="1" width="11.42578125"/>
    <col min="8649" max="8649" customWidth="1" width="11.42578125"/>
    <col min="8650" max="8650" customWidth="1" width="11.42578125"/>
    <col min="8651" max="8651" customWidth="1" width="11.42578125"/>
    <col min="8652" max="8652" customWidth="1" width="11.42578125"/>
    <col min="8653" max="8653" customWidth="1" width="11.42578125"/>
    <col min="8654" max="8654" customWidth="1" width="11.42578125"/>
    <col min="8655" max="8655" customWidth="1" width="11.42578125"/>
    <col min="8656" max="8656" customWidth="1" width="11.42578125"/>
    <col min="8657" max="8657" customWidth="1" width="11.42578125"/>
    <col min="8658" max="8658" customWidth="1" width="11.42578125"/>
    <col min="8659" max="8659" customWidth="1" width="11.42578125"/>
    <col min="8660" max="8660" customWidth="1" width="11.42578125"/>
    <col min="8661" max="8661" customWidth="1" width="11.42578125"/>
    <col min="8662" max="8662" customWidth="1" width="11.42578125"/>
    <col min="8663" max="8663" customWidth="1" width="11.42578125"/>
    <col min="8664" max="8664" customWidth="1" width="11.42578125"/>
    <col min="8665" max="8665" customWidth="1" width="11.42578125"/>
    <col min="8666" max="8666" customWidth="1" width="11.42578125"/>
    <col min="8667" max="8667" customWidth="1" width="11.42578125"/>
    <col min="8668" max="8668" customWidth="1" width="11.42578125"/>
    <col min="8669" max="8669" customWidth="1" width="11.42578125"/>
    <col min="8670" max="8670" customWidth="1" width="11.42578125"/>
    <col min="8671" max="8671" customWidth="1" width="11.42578125"/>
    <col min="8672" max="8672" customWidth="1" width="11.42578125"/>
    <col min="8673" max="8673" customWidth="1" width="11.42578125"/>
    <col min="8674" max="8674" customWidth="1" width="11.42578125"/>
    <col min="8675" max="8675" customWidth="1" width="11.42578125"/>
    <col min="8676" max="8676" customWidth="1" width="11.42578125"/>
    <col min="8677" max="8677" customWidth="1" width="11.42578125"/>
    <col min="8678" max="8678" customWidth="1" width="11.42578125"/>
    <col min="8679" max="8679" customWidth="1" width="11.42578125"/>
    <col min="8680" max="8680" customWidth="1" width="11.42578125"/>
    <col min="8681" max="8681" customWidth="1" width="11.42578125"/>
    <col min="8682" max="8682" customWidth="1" width="11.42578125"/>
    <col min="8683" max="8683" customWidth="1" width="11.42578125"/>
    <col min="8684" max="8684" customWidth="1" width="11.42578125"/>
    <col min="8685" max="8685" customWidth="1" width="11.42578125"/>
    <col min="8686" max="8686" customWidth="1" width="11.42578125"/>
    <col min="8687" max="8687" customWidth="1" width="11.42578125"/>
    <col min="8688" max="8688" customWidth="1" width="11.42578125"/>
    <col min="8689" max="8689" customWidth="1" width="11.42578125"/>
    <col min="8690" max="8690" customWidth="1" width="11.42578125"/>
    <col min="8691" max="8691" customWidth="1" width="11.42578125"/>
    <col min="8692" max="8692" customWidth="1" width="11.42578125"/>
    <col min="8693" max="8693" customWidth="1" width="11.42578125"/>
    <col min="8694" max="8694" customWidth="1" width="11.42578125"/>
    <col min="8695" max="8695" customWidth="1" width="11.42578125"/>
    <col min="8696" max="8696" customWidth="1" width="11.42578125"/>
    <col min="8697" max="8697" customWidth="1" width="11.42578125"/>
    <col min="8698" max="8698" customWidth="1" width="11.42578125"/>
    <col min="8699" max="8699" customWidth="1" width="11.42578125"/>
    <col min="8700" max="8700" customWidth="1" width="11.42578125"/>
    <col min="8701" max="8701" customWidth="1" width="11.42578125"/>
    <col min="8702" max="8702" customWidth="1" width="11.42578125"/>
    <col min="8703" max="8703" customWidth="1" width="11.42578125"/>
    <col min="8704" max="8704" customWidth="1" width="11.42578125"/>
    <col min="8705" max="8705" customWidth="1" width="11.42578125"/>
    <col min="8706" max="8706" customWidth="1" width="11.42578125"/>
    <col min="8707" max="8707" customWidth="1" width="11.42578125"/>
    <col min="8708" max="8708" customWidth="1" width="11.42578125"/>
    <col min="8709" max="8709" customWidth="1" width="11.42578125"/>
    <col min="8710" max="8710" customWidth="1" width="11.42578125"/>
    <col min="8711" max="8711" customWidth="1" width="11.42578125"/>
    <col min="8712" max="8712" customWidth="1" width="11.42578125"/>
    <col min="8713" max="8713" customWidth="1" width="11.42578125"/>
    <col min="8714" max="8714" customWidth="1" width="11.42578125"/>
    <col min="8715" max="8715" customWidth="1" width="11.42578125"/>
    <col min="8716" max="8716" customWidth="1" width="11.42578125"/>
    <col min="8717" max="8717" customWidth="1" width="11.42578125"/>
    <col min="8718" max="8718" customWidth="1" width="11.42578125"/>
    <col min="8719" max="8719" customWidth="1" width="11.42578125"/>
    <col min="8720" max="8720" customWidth="1" width="11.42578125"/>
    <col min="8721" max="8721" customWidth="1" width="11.42578125"/>
    <col min="8722" max="8722" customWidth="1" width="11.42578125"/>
    <col min="8723" max="8723" customWidth="1" width="11.42578125"/>
    <col min="8724" max="8724" customWidth="1" width="11.42578125"/>
    <col min="8725" max="8725" customWidth="1" width="11.42578125"/>
    <col min="8726" max="8726" customWidth="1" width="11.42578125"/>
    <col min="8727" max="8727" customWidth="1" width="11.42578125"/>
    <col min="8728" max="8728" customWidth="1" width="11.42578125"/>
    <col min="8729" max="8729" customWidth="1" width="11.42578125"/>
    <col min="8730" max="8730" customWidth="1" width="11.42578125"/>
    <col min="8731" max="8731" customWidth="1" width="11.42578125"/>
    <col min="8732" max="8732" customWidth="1" width="11.42578125"/>
    <col min="8733" max="8733" customWidth="1" width="11.42578125"/>
    <col min="8734" max="8734" customWidth="1" width="11.42578125"/>
    <col min="8735" max="8735" customWidth="1" width="11.42578125"/>
    <col min="8736" max="8736" customWidth="1" width="11.42578125"/>
    <col min="8737" max="8737" customWidth="1" width="11.42578125"/>
    <col min="8738" max="8738" customWidth="1" width="11.42578125"/>
    <col min="8739" max="8739" customWidth="1" width="11.42578125"/>
    <col min="8740" max="8740" customWidth="1" width="11.42578125"/>
    <col min="8741" max="8741" customWidth="1" width="11.42578125"/>
    <col min="8742" max="8742" customWidth="1" width="11.42578125"/>
    <col min="8743" max="8743" customWidth="1" width="11.42578125"/>
    <col min="8744" max="8744" customWidth="1" width="11.42578125"/>
    <col min="8745" max="8745" customWidth="1" width="11.42578125"/>
    <col min="8746" max="8746" customWidth="1" width="11.42578125"/>
    <col min="8747" max="8747" customWidth="1" width="11.42578125"/>
    <col min="8748" max="8748" customWidth="1" width="11.42578125"/>
    <col min="8749" max="8749" customWidth="1" width="11.42578125"/>
    <col min="8750" max="8750" customWidth="1" width="11.42578125"/>
    <col min="8751" max="8751" customWidth="1" width="11.42578125"/>
    <col min="8752" max="8752" customWidth="1" width="11.42578125"/>
    <col min="8753" max="8753" customWidth="1" width="11.42578125"/>
    <col min="8754" max="8754" customWidth="1" width="11.42578125"/>
    <col min="8755" max="8755" customWidth="1" width="11.42578125"/>
    <col min="8756" max="8756" customWidth="1" width="11.42578125"/>
    <col min="8757" max="8757" customWidth="1" width="11.42578125"/>
    <col min="8758" max="8758" customWidth="1" width="11.42578125"/>
    <col min="8759" max="8759" customWidth="1" width="11.42578125"/>
    <col min="8760" max="8760" customWidth="1" width="11.42578125"/>
    <col min="8761" max="8761" customWidth="1" width="11.42578125"/>
    <col min="8762" max="8762" customWidth="1" width="11.42578125"/>
    <col min="8763" max="8763" customWidth="1" width="11.42578125"/>
    <col min="8764" max="8764" customWidth="1" width="11.42578125"/>
    <col min="8765" max="8765" customWidth="1" width="11.42578125"/>
    <col min="8766" max="8766" customWidth="1" width="11.42578125"/>
    <col min="8767" max="8767" customWidth="1" width="11.42578125"/>
    <col min="8768" max="8768" customWidth="1" width="11.42578125"/>
    <col min="8769" max="8769" customWidth="1" width="11.42578125"/>
    <col min="8770" max="8770" customWidth="1" width="11.42578125"/>
    <col min="8771" max="8771" customWidth="1" width="11.42578125"/>
    <col min="8772" max="8772" customWidth="1" width="11.42578125"/>
    <col min="8773" max="8773" customWidth="1" width="11.42578125"/>
    <col min="8774" max="8774" customWidth="1" width="11.42578125"/>
    <col min="8775" max="8775" customWidth="1" width="11.42578125"/>
    <col min="8776" max="8776" customWidth="1" width="11.42578125"/>
    <col min="8777" max="8777" customWidth="1" width="11.42578125"/>
    <col min="8778" max="8778" customWidth="1" width="11.42578125"/>
    <col min="8779" max="8779" customWidth="1" width="11.42578125"/>
    <col min="8780" max="8780" customWidth="1" width="11.42578125"/>
    <col min="8781" max="8781" customWidth="1" width="11.42578125"/>
    <col min="8782" max="8782" customWidth="1" width="11.42578125"/>
    <col min="8783" max="8783" customWidth="1" width="11.42578125"/>
    <col min="8784" max="8784" customWidth="1" width="11.42578125"/>
    <col min="8785" max="8785" customWidth="1" width="11.42578125"/>
    <col min="8786" max="8786" customWidth="1" width="11.42578125"/>
    <col min="8787" max="8787" customWidth="1" width="11.42578125"/>
    <col min="8788" max="8788" customWidth="1" width="11.42578125"/>
    <col min="8789" max="8789" customWidth="1" width="11.42578125"/>
    <col min="8790" max="8790" customWidth="1" width="11.42578125"/>
    <col min="8791" max="8791" customWidth="1" width="11.42578125"/>
    <col min="8792" max="8792" customWidth="1" width="11.42578125"/>
    <col min="8793" max="8793" customWidth="1" width="11.42578125"/>
    <col min="8794" max="8794" customWidth="1" width="11.42578125"/>
    <col min="8795" max="8795" customWidth="1" width="11.42578125"/>
    <col min="8796" max="8796" customWidth="1" width="11.42578125"/>
    <col min="8797" max="8797" customWidth="1" width="11.42578125"/>
    <col min="8798" max="8798" customWidth="1" width="11.42578125"/>
    <col min="8799" max="8799" customWidth="1" width="11.42578125"/>
    <col min="8800" max="8800" customWidth="1" width="11.42578125"/>
    <col min="8801" max="8801" customWidth="1" width="11.42578125"/>
    <col min="8802" max="8802" customWidth="1" width="11.42578125"/>
    <col min="8803" max="8803" customWidth="1" width="11.42578125"/>
    <col min="8804" max="8804" customWidth="1" width="11.42578125"/>
    <col min="8805" max="8805" customWidth="1" width="11.42578125"/>
    <col min="8806" max="8806" customWidth="1" width="11.42578125"/>
    <col min="8807" max="8807" customWidth="1" width="11.42578125"/>
    <col min="8808" max="8808" customWidth="1" width="11.42578125"/>
    <col min="8809" max="8809" customWidth="1" width="11.42578125"/>
    <col min="8810" max="8810" customWidth="1" width="11.42578125"/>
    <col min="8811" max="8811" customWidth="1" width="11.42578125"/>
    <col min="8812" max="8812" customWidth="1" width="11.42578125"/>
    <col min="8813" max="8813" customWidth="1" width="11.42578125"/>
    <col min="8814" max="8814" customWidth="1" width="11.42578125"/>
    <col min="8815" max="8815" customWidth="1" width="11.42578125"/>
    <col min="8816" max="8816" customWidth="1" width="11.42578125"/>
    <col min="8817" max="8817" customWidth="1" width="11.42578125"/>
    <col min="8818" max="8818" customWidth="1" width="11.42578125"/>
    <col min="8819" max="8819" customWidth="1" width="11.42578125"/>
    <col min="8820" max="8820" customWidth="1" width="11.42578125"/>
    <col min="8821" max="8821" customWidth="1" width="11.42578125"/>
    <col min="8822" max="8822" customWidth="1" width="11.42578125"/>
    <col min="8823" max="8823" customWidth="1" width="11.42578125"/>
    <col min="8824" max="8824" customWidth="1" width="11.42578125"/>
    <col min="8825" max="8825" customWidth="1" width="11.42578125"/>
    <col min="8826" max="8826" customWidth="1" width="11.42578125"/>
    <col min="8827" max="8827" customWidth="1" width="11.42578125"/>
    <col min="8828" max="8828" customWidth="1" width="11.42578125"/>
    <col min="8829" max="8829" customWidth="1" width="11.42578125"/>
    <col min="8830" max="8830" customWidth="1" width="11.42578125"/>
    <col min="8831" max="8831" customWidth="1" width="11.42578125"/>
    <col min="8832" max="8832" customWidth="1" width="11.42578125"/>
    <col min="8833" max="8833" customWidth="1" width="11.42578125"/>
    <col min="8834" max="8834" customWidth="1" width="11.42578125"/>
    <col min="8835" max="8835" customWidth="1" width="11.42578125"/>
    <col min="8836" max="8836" customWidth="1" width="11.42578125"/>
    <col min="8837" max="8837" customWidth="1" width="11.42578125"/>
    <col min="8838" max="8838" customWidth="1" width="11.42578125"/>
    <col min="8839" max="8839" customWidth="1" width="11.42578125"/>
    <col min="8840" max="8840" customWidth="1" width="11.42578125"/>
    <col min="8841" max="8841" customWidth="1" width="11.42578125"/>
    <col min="8842" max="8842" customWidth="1" width="11.42578125"/>
    <col min="8843" max="8843" customWidth="1" width="11.42578125"/>
    <col min="8844" max="8844" customWidth="1" width="11.42578125"/>
    <col min="8845" max="8845" customWidth="1" width="11.42578125"/>
    <col min="8846" max="8846" customWidth="1" width="11.42578125"/>
    <col min="8847" max="8847" customWidth="1" width="11.42578125"/>
    <col min="8848" max="8848" customWidth="1" width="11.42578125"/>
    <col min="8849" max="8849" customWidth="1" width="11.42578125"/>
    <col min="8850" max="8850" customWidth="1" width="11.42578125"/>
    <col min="8851" max="8851" customWidth="1" width="11.42578125"/>
    <col min="8852" max="8852" customWidth="1" width="11.42578125"/>
    <col min="8853" max="8853" customWidth="1" width="11.42578125"/>
    <col min="8854" max="8854" customWidth="1" width="11.42578125"/>
    <col min="8855" max="8855" customWidth="1" width="11.42578125"/>
    <col min="8856" max="8856" customWidth="1" width="11.42578125"/>
    <col min="8857" max="8857" customWidth="1" width="11.42578125"/>
    <col min="8858" max="8858" customWidth="1" width="11.42578125"/>
    <col min="8859" max="8859" customWidth="1" width="11.42578125"/>
    <col min="8860" max="8860" customWidth="1" width="11.42578125"/>
    <col min="8861" max="8861" customWidth="1" width="11.42578125"/>
    <col min="8862" max="8862" customWidth="1" width="11.42578125"/>
    <col min="8863" max="8863" customWidth="1" width="11.42578125"/>
    <col min="8864" max="8864" customWidth="1" width="11.42578125"/>
    <col min="8865" max="8865" customWidth="1" width="11.42578125"/>
    <col min="8866" max="8866" customWidth="1" width="11.42578125"/>
    <col min="8867" max="8867" customWidth="1" width="11.42578125"/>
    <col min="8868" max="8868" customWidth="1" width="11.42578125"/>
    <col min="8869" max="8869" customWidth="1" width="11.42578125"/>
    <col min="8870" max="8870" customWidth="1" width="11.42578125"/>
    <col min="8871" max="8871" customWidth="1" width="11.42578125"/>
    <col min="8872" max="8872" customWidth="1" width="11.42578125"/>
    <col min="8873" max="8873" customWidth="1" width="11.42578125"/>
    <col min="8874" max="8874" customWidth="1" width="11.42578125"/>
    <col min="8875" max="8875" customWidth="1" width="11.42578125"/>
    <col min="8876" max="8876" customWidth="1" width="11.42578125"/>
    <col min="8877" max="8877" customWidth="1" width="11.42578125"/>
    <col min="8878" max="8878" customWidth="1" width="11.42578125"/>
    <col min="8879" max="8879" customWidth="1" width="11.42578125"/>
    <col min="8880" max="8880" customWidth="1" width="11.42578125"/>
    <col min="8881" max="8881" customWidth="1" width="11.42578125"/>
    <col min="8882" max="8882" customWidth="1" width="11.42578125"/>
    <col min="8883" max="8883" customWidth="1" width="11.42578125"/>
    <col min="8884" max="8884" customWidth="1" width="11.42578125"/>
    <col min="8885" max="8885" customWidth="1" width="11.42578125"/>
    <col min="8886" max="8886" customWidth="1" width="11.42578125"/>
    <col min="8887" max="8887" customWidth="1" width="11.42578125"/>
    <col min="8888" max="8888" customWidth="1" width="11.42578125"/>
    <col min="8889" max="8889" customWidth="1" width="11.42578125"/>
    <col min="8890" max="8890" customWidth="1" width="11.42578125"/>
    <col min="8891" max="8891" customWidth="1" width="11.42578125"/>
    <col min="8892" max="8892" customWidth="1" width="11.42578125"/>
    <col min="8893" max="8893" customWidth="1" width="11.42578125"/>
    <col min="8894" max="8894" customWidth="1" width="11.42578125"/>
    <col min="8895" max="8895" customWidth="1" width="11.42578125"/>
    <col min="8896" max="8896" customWidth="1" width="11.42578125"/>
    <col min="8897" max="8897" customWidth="1" width="11.42578125"/>
    <col min="8898" max="8898" customWidth="1" width="11.42578125"/>
    <col min="8899" max="8899" customWidth="1" width="11.42578125"/>
    <col min="8900" max="8900" customWidth="1" width="11.42578125"/>
    <col min="8901" max="8901" customWidth="1" width="11.42578125"/>
    <col min="8902" max="8902" customWidth="1" width="11.42578125"/>
    <col min="8903" max="8903" customWidth="1" width="11.42578125"/>
    <col min="8904" max="8904" customWidth="1" width="11.42578125"/>
    <col min="8905" max="8905" customWidth="1" width="11.42578125"/>
    <col min="8906" max="8906" customWidth="1" width="11.42578125"/>
    <col min="8907" max="8907" customWidth="1" width="11.42578125"/>
    <col min="8908" max="8908" customWidth="1" width="11.42578125"/>
    <col min="8909" max="8909" customWidth="1" width="11.42578125"/>
    <col min="8910" max="8910" customWidth="1" width="11.42578125"/>
    <col min="8911" max="8911" customWidth="1" width="11.42578125"/>
    <col min="8912" max="8912" customWidth="1" width="11.42578125"/>
    <col min="8913" max="8913" customWidth="1" width="11.42578125"/>
    <col min="8914" max="8914" customWidth="1" width="11.42578125"/>
    <col min="8915" max="8915" customWidth="1" width="11.42578125"/>
    <col min="8916" max="8916" customWidth="1" width="11.42578125"/>
    <col min="8917" max="8917" customWidth="1" width="11.42578125"/>
    <col min="8918" max="8918" customWidth="1" width="11.42578125"/>
    <col min="8919" max="8919" customWidth="1" width="11.42578125"/>
    <col min="8920" max="8920" customWidth="1" width="11.42578125"/>
    <col min="8921" max="8921" customWidth="1" width="11.42578125"/>
    <col min="8922" max="8922" customWidth="1" width="11.42578125"/>
    <col min="8923" max="8923" customWidth="1" width="11.42578125"/>
    <col min="8924" max="8924" customWidth="1" width="11.42578125"/>
    <col min="8925" max="8925" customWidth="1" width="11.42578125"/>
    <col min="8926" max="8926" customWidth="1" width="11.42578125"/>
    <col min="8927" max="8927" customWidth="1" width="11.42578125"/>
    <col min="8928" max="8928" customWidth="1" width="11.42578125"/>
    <col min="8929" max="8929" customWidth="1" width="11.42578125"/>
    <col min="8930" max="8930" customWidth="1" width="11.42578125"/>
    <col min="8931" max="8931" customWidth="1" width="11.42578125"/>
    <col min="8932" max="8932" customWidth="1" width="11.42578125"/>
    <col min="8933" max="8933" customWidth="1" width="11.42578125"/>
    <col min="8934" max="8934" customWidth="1" width="11.42578125"/>
    <col min="8935" max="8935" customWidth="1" width="11.42578125"/>
    <col min="8936" max="8936" customWidth="1" width="11.42578125"/>
    <col min="8937" max="8937" customWidth="1" width="11.42578125"/>
    <col min="8938" max="8938" customWidth="1" width="11.42578125"/>
    <col min="8939" max="8939" customWidth="1" width="11.42578125"/>
    <col min="8940" max="8940" customWidth="1" width="11.42578125"/>
    <col min="8941" max="8941" customWidth="1" width="11.42578125"/>
    <col min="8942" max="8942" customWidth="1" width="11.42578125"/>
    <col min="8943" max="8943" customWidth="1" width="11.42578125"/>
    <col min="8944" max="8944" customWidth="1" width="11.42578125"/>
    <col min="8945" max="8945" customWidth="1" width="11.42578125"/>
    <col min="8946" max="8946" customWidth="1" width="11.42578125"/>
    <col min="8947" max="8947" customWidth="1" width="11.42578125"/>
    <col min="8948" max="8948" customWidth="1" width="11.42578125"/>
    <col min="8949" max="8949" customWidth="1" width="11.42578125"/>
    <col min="8950" max="8950" customWidth="1" width="11.42578125"/>
    <col min="8951" max="8951" customWidth="1" width="11.42578125"/>
    <col min="8952" max="8952" customWidth="1" width="11.42578125"/>
    <col min="8953" max="8953" customWidth="1" width="11.42578125"/>
    <col min="8954" max="8954" customWidth="1" width="11.42578125"/>
    <col min="8955" max="8955" customWidth="1" width="11.42578125"/>
    <col min="8956" max="8956" customWidth="1" width="11.42578125"/>
    <col min="8957" max="8957" customWidth="1" width="11.42578125"/>
    <col min="8958" max="8958" customWidth="1" width="11.42578125"/>
    <col min="8959" max="8959" customWidth="1" width="11.42578125"/>
    <col min="8960" max="8960" customWidth="1" width="11.42578125"/>
    <col min="8961" max="8961" customWidth="1" width="11.42578125"/>
    <col min="8962" max="8962" customWidth="1" width="11.42578125"/>
    <col min="8963" max="8963" customWidth="1" width="11.42578125"/>
    <col min="8964" max="8964" customWidth="1" width="11.42578125"/>
    <col min="8965" max="8965" customWidth="1" width="11.42578125"/>
    <col min="8966" max="8966" customWidth="1" width="11.42578125"/>
    <col min="8967" max="8967" customWidth="1" width="11.42578125"/>
    <col min="8968" max="8968" customWidth="1" width="11.42578125"/>
    <col min="8969" max="8969" customWidth="1" width="11.42578125"/>
    <col min="8970" max="8970" customWidth="1" width="11.42578125"/>
    <col min="8971" max="8971" customWidth="1" width="11.42578125"/>
    <col min="8972" max="8972" customWidth="1" width="11.42578125"/>
    <col min="8973" max="8973" customWidth="1" width="11.42578125"/>
    <col min="8974" max="8974" customWidth="1" width="11.42578125"/>
    <col min="8975" max="8975" customWidth="1" width="11.42578125"/>
    <col min="8976" max="8976" customWidth="1" width="11.42578125"/>
    <col min="8977" max="8977" customWidth="1" width="11.42578125"/>
    <col min="8978" max="8978" customWidth="1" width="11.42578125"/>
    <col min="8979" max="8979" customWidth="1" width="11.42578125"/>
    <col min="8980" max="8980" customWidth="1" width="11.42578125"/>
    <col min="8981" max="8981" customWidth="1" width="11.42578125"/>
    <col min="8982" max="8982" customWidth="1" width="11.42578125"/>
    <col min="8983" max="8983" customWidth="1" width="11.42578125"/>
    <col min="8984" max="8984" customWidth="1" width="11.42578125"/>
    <col min="8985" max="8985" customWidth="1" width="11.42578125"/>
    <col min="8986" max="8986" customWidth="1" width="11.42578125"/>
    <col min="8987" max="8987" customWidth="1" width="11.42578125"/>
    <col min="8988" max="8988" customWidth="1" width="11.42578125"/>
    <col min="8989" max="8989" customWidth="1" width="11.42578125"/>
    <col min="8990" max="8990" customWidth="1" width="11.42578125"/>
    <col min="8991" max="8991" customWidth="1" width="11.42578125"/>
    <col min="8992" max="8992" customWidth="1" width="11.42578125"/>
    <col min="8993" max="8993" customWidth="1" width="11.42578125"/>
    <col min="8994" max="8994" customWidth="1" width="11.42578125"/>
    <col min="8995" max="8995" customWidth="1" width="11.42578125"/>
    <col min="8996" max="8996" customWidth="1" width="11.42578125"/>
    <col min="8997" max="8997" customWidth="1" width="11.42578125"/>
    <col min="8998" max="8998" customWidth="1" width="11.42578125"/>
    <col min="8999" max="8999" customWidth="1" width="11.42578125"/>
    <col min="9000" max="9000" customWidth="1" width="11.42578125"/>
    <col min="9001" max="9001" customWidth="1" width="11.42578125"/>
    <col min="9002" max="9002" customWidth="1" width="11.42578125"/>
    <col min="9003" max="9003" customWidth="1" width="11.42578125"/>
    <col min="9004" max="9004" customWidth="1" width="11.42578125"/>
    <col min="9005" max="9005" customWidth="1" width="11.42578125"/>
    <col min="9006" max="9006" customWidth="1" width="11.42578125"/>
    <col min="9007" max="9007" customWidth="1" width="11.42578125"/>
    <col min="9008" max="9008" customWidth="1" width="11.42578125"/>
    <col min="9009" max="9009" customWidth="1" width="11.42578125"/>
    <col min="9010" max="9010" customWidth="1" width="11.42578125"/>
    <col min="9011" max="9011" customWidth="1" width="11.42578125"/>
    <col min="9012" max="9012" customWidth="1" width="11.42578125"/>
    <col min="9013" max="9013" customWidth="1" width="11.42578125"/>
    <col min="9014" max="9014" customWidth="1" width="11.42578125"/>
    <col min="9015" max="9015" customWidth="1" width="11.42578125"/>
    <col min="9016" max="9016" customWidth="1" width="11.42578125"/>
    <col min="9017" max="9017" customWidth="1" width="11.42578125"/>
    <col min="9018" max="9018" customWidth="1" width="11.42578125"/>
    <col min="9019" max="9019" customWidth="1" width="11.42578125"/>
    <col min="9020" max="9020" customWidth="1" width="11.42578125"/>
    <col min="9021" max="9021" customWidth="1" width="11.42578125"/>
    <col min="9022" max="9022" customWidth="1" width="11.42578125"/>
    <col min="9023" max="9023" customWidth="1" width="11.42578125"/>
    <col min="9024" max="9024" customWidth="1" width="11.42578125"/>
    <col min="9025" max="9025" customWidth="1" width="11.42578125"/>
    <col min="9026" max="9026" customWidth="1" width="11.42578125"/>
    <col min="9027" max="9027" customWidth="1" width="11.42578125"/>
    <col min="9028" max="9028" customWidth="1" width="11.42578125"/>
    <col min="9029" max="9029" customWidth="1" width="11.42578125"/>
    <col min="9030" max="9030" customWidth="1" width="11.42578125"/>
    <col min="9031" max="9031" customWidth="1" width="11.42578125"/>
    <col min="9032" max="9032" customWidth="1" width="11.42578125"/>
    <col min="9033" max="9033" customWidth="1" width="11.42578125"/>
    <col min="9034" max="9034" customWidth="1" width="11.42578125"/>
    <col min="9035" max="9035" customWidth="1" width="11.42578125"/>
    <col min="9036" max="9036" customWidth="1" width="11.42578125"/>
    <col min="9037" max="9037" customWidth="1" width="11.42578125"/>
    <col min="9038" max="9038" customWidth="1" width="11.42578125"/>
    <col min="9039" max="9039" customWidth="1" width="11.42578125"/>
    <col min="9040" max="9040" customWidth="1" width="11.42578125"/>
    <col min="9041" max="9041" customWidth="1" width="11.42578125"/>
    <col min="9042" max="9042" customWidth="1" width="11.42578125"/>
    <col min="9043" max="9043" customWidth="1" width="11.42578125"/>
    <col min="9044" max="9044" customWidth="1" width="11.42578125"/>
    <col min="9045" max="9045" customWidth="1" width="11.42578125"/>
    <col min="9046" max="9046" customWidth="1" width="11.42578125"/>
    <col min="9047" max="9047" customWidth="1" width="11.42578125"/>
    <col min="9048" max="9048" customWidth="1" width="11.42578125"/>
    <col min="9049" max="9049" customWidth="1" width="11.42578125"/>
    <col min="9050" max="9050" customWidth="1" width="11.42578125"/>
    <col min="9051" max="9051" customWidth="1" width="11.42578125"/>
    <col min="9052" max="9052" customWidth="1" width="11.42578125"/>
    <col min="9053" max="9053" customWidth="1" width="11.42578125"/>
    <col min="9054" max="9054" customWidth="1" width="11.42578125"/>
    <col min="9055" max="9055" customWidth="1" width="11.42578125"/>
    <col min="9056" max="9056" customWidth="1" width="11.42578125"/>
    <col min="9057" max="9057" customWidth="1" width="11.42578125"/>
    <col min="9058" max="9058" customWidth="1" width="11.42578125"/>
    <col min="9059" max="9059" customWidth="1" width="11.42578125"/>
    <col min="9060" max="9060" customWidth="1" width="11.42578125"/>
    <col min="9061" max="9061" customWidth="1" width="11.42578125"/>
    <col min="9062" max="9062" customWidth="1" width="11.42578125"/>
    <col min="9063" max="9063" customWidth="1" width="11.42578125"/>
    <col min="9064" max="9064" customWidth="1" width="11.42578125"/>
    <col min="9065" max="9065" customWidth="1" width="11.42578125"/>
    <col min="9066" max="9066" customWidth="1" width="11.42578125"/>
    <col min="9067" max="9067" customWidth="1" width="11.42578125"/>
    <col min="9068" max="9068" customWidth="1" width="11.42578125"/>
    <col min="9069" max="9069" customWidth="1" width="11.42578125"/>
    <col min="9070" max="9070" customWidth="1" width="11.42578125"/>
    <col min="9071" max="9071" customWidth="1" width="11.42578125"/>
    <col min="9072" max="9072" customWidth="1" width="11.42578125"/>
    <col min="9073" max="9073" customWidth="1" width="11.42578125"/>
    <col min="9074" max="9074" customWidth="1" width="11.42578125"/>
    <col min="9075" max="9075" customWidth="1" width="11.42578125"/>
    <col min="9076" max="9076" customWidth="1" width="11.42578125"/>
    <col min="9077" max="9077" customWidth="1" width="11.42578125"/>
    <col min="9078" max="9078" customWidth="1" width="11.42578125"/>
    <col min="9079" max="9079" customWidth="1" width="11.42578125"/>
    <col min="9080" max="9080" customWidth="1" width="11.42578125"/>
    <col min="9081" max="9081" customWidth="1" width="11.42578125"/>
    <col min="9082" max="9082" customWidth="1" width="11.42578125"/>
    <col min="9083" max="9083" customWidth="1" width="11.42578125"/>
    <col min="9084" max="9084" customWidth="1" width="11.42578125"/>
    <col min="9085" max="9085" customWidth="1" width="11.42578125"/>
    <col min="9086" max="9086" customWidth="1" width="11.42578125"/>
    <col min="9087" max="9087" customWidth="1" width="11.42578125"/>
    <col min="9088" max="9088" customWidth="1" width="11.42578125"/>
    <col min="9089" max="9089" customWidth="1" width="11.42578125"/>
    <col min="9090" max="9090" customWidth="1" width="11.42578125"/>
    <col min="9091" max="9091" customWidth="1" width="11.42578125"/>
    <col min="9092" max="9092" customWidth="1" width="11.42578125"/>
    <col min="9093" max="9093" customWidth="1" width="11.42578125"/>
    <col min="9094" max="9094" customWidth="1" width="11.42578125"/>
    <col min="9095" max="9095" customWidth="1" width="11.42578125"/>
    <col min="9096" max="9096" customWidth="1" width="11.42578125"/>
    <col min="9097" max="9097" customWidth="1" width="11.42578125"/>
    <col min="9098" max="9098" customWidth="1" width="11.42578125"/>
    <col min="9099" max="9099" customWidth="1" width="11.42578125"/>
    <col min="9100" max="9100" customWidth="1" width="11.42578125"/>
    <col min="9101" max="9101" customWidth="1" width="11.42578125"/>
    <col min="9102" max="9102" customWidth="1" width="11.42578125"/>
    <col min="9103" max="9103" customWidth="1" width="11.42578125"/>
    <col min="9104" max="9104" customWidth="1" width="11.42578125"/>
    <col min="9105" max="9105" customWidth="1" width="11.42578125"/>
    <col min="9106" max="9106" customWidth="1" width="11.42578125"/>
    <col min="9107" max="9107" customWidth="1" width="11.42578125"/>
    <col min="9108" max="9108" customWidth="1" width="11.42578125"/>
    <col min="9109" max="9109" customWidth="1" width="11.42578125"/>
    <col min="9110" max="9110" customWidth="1" width="11.42578125"/>
    <col min="9111" max="9111" customWidth="1" width="11.42578125"/>
    <col min="9112" max="9112" customWidth="1" width="11.42578125"/>
    <col min="9113" max="9113" customWidth="1" width="11.42578125"/>
    <col min="9114" max="9114" customWidth="1" width="11.42578125"/>
    <col min="9115" max="9115" customWidth="1" width="11.42578125"/>
    <col min="9116" max="9116" customWidth="1" width="11.42578125"/>
    <col min="9117" max="9117" customWidth="1" width="11.42578125"/>
    <col min="9118" max="9118" customWidth="1" width="11.42578125"/>
    <col min="9119" max="9119" customWidth="1" width="11.42578125"/>
    <col min="9120" max="9120" customWidth="1" width="11.42578125"/>
    <col min="9121" max="9121" customWidth="1" width="11.42578125"/>
    <col min="9122" max="9122" customWidth="1" width="11.42578125"/>
    <col min="9123" max="9123" customWidth="1" width="11.42578125"/>
    <col min="9124" max="9124" customWidth="1" width="11.42578125"/>
    <col min="9125" max="9125" customWidth="1" width="11.42578125"/>
    <col min="9126" max="9126" customWidth="1" width="11.42578125"/>
    <col min="9127" max="9127" customWidth="1" width="11.42578125"/>
    <col min="9128" max="9128" customWidth="1" width="11.42578125"/>
    <col min="9129" max="9129" customWidth="1" width="11.42578125"/>
    <col min="9130" max="9130" customWidth="1" width="11.42578125"/>
    <col min="9131" max="9131" customWidth="1" width="11.42578125"/>
    <col min="9132" max="9132" customWidth="1" width="11.42578125"/>
    <col min="9133" max="9133" customWidth="1" width="11.42578125"/>
    <col min="9134" max="9134" customWidth="1" width="11.42578125"/>
    <col min="9135" max="9135" customWidth="1" width="11.42578125"/>
    <col min="9136" max="9136" customWidth="1" width="11.42578125"/>
    <col min="9137" max="9137" customWidth="1" width="11.42578125"/>
    <col min="9138" max="9138" customWidth="1" width="11.42578125"/>
    <col min="9139" max="9139" customWidth="1" width="11.42578125"/>
    <col min="9140" max="9140" customWidth="1" width="11.42578125"/>
    <col min="9141" max="9141" customWidth="1" width="11.42578125"/>
    <col min="9142" max="9142" customWidth="1" width="11.42578125"/>
    <col min="9143" max="9143" customWidth="1" width="11.42578125"/>
    <col min="9144" max="9144" customWidth="1" width="11.42578125"/>
    <col min="9145" max="9145" customWidth="1" width="11.42578125"/>
    <col min="9146" max="9146" customWidth="1" width="11.42578125"/>
    <col min="9147" max="9147" customWidth="1" width="11.42578125"/>
    <col min="9148" max="9148" customWidth="1" width="11.42578125"/>
    <col min="9149" max="9149" customWidth="1" width="11.42578125"/>
    <col min="9150" max="9150" customWidth="1" width="11.42578125"/>
    <col min="9151" max="9151" customWidth="1" width="11.42578125"/>
    <col min="9152" max="9152" customWidth="1" width="11.42578125"/>
    <col min="9153" max="9153" customWidth="1" width="11.42578125"/>
    <col min="9154" max="9154" customWidth="1" width="11.42578125"/>
    <col min="9155" max="9155" customWidth="1" width="11.42578125"/>
    <col min="9156" max="9156" customWidth="1" width="11.42578125"/>
    <col min="9157" max="9157" customWidth="1" width="11.42578125"/>
    <col min="9158" max="9158" customWidth="1" width="11.42578125"/>
    <col min="9159" max="9159" customWidth="1" width="11.42578125"/>
    <col min="9160" max="9160" customWidth="1" width="11.42578125"/>
    <col min="9161" max="9161" customWidth="1" width="11.42578125"/>
    <col min="9162" max="9162" customWidth="1" width="11.42578125"/>
    <col min="9163" max="9163" customWidth="1" width="11.42578125"/>
    <col min="9164" max="9164" customWidth="1" width="11.42578125"/>
    <col min="9165" max="9165" customWidth="1" width="11.42578125"/>
    <col min="9166" max="9166" customWidth="1" width="11.42578125"/>
    <col min="9167" max="9167" customWidth="1" width="11.42578125"/>
    <col min="9168" max="9168" customWidth="1" width="11.42578125"/>
    <col min="9169" max="9169" customWidth="1" width="11.42578125"/>
    <col min="9170" max="9170" customWidth="1" width="11.42578125"/>
    <col min="9171" max="9171" customWidth="1" width="11.42578125"/>
    <col min="9172" max="9172" customWidth="1" width="11.42578125"/>
    <col min="9173" max="9173" customWidth="1" width="11.42578125"/>
    <col min="9174" max="9174" customWidth="1" width="11.42578125"/>
    <col min="9175" max="9175" customWidth="1" width="11.42578125"/>
    <col min="9176" max="9176" customWidth="1" width="11.42578125"/>
    <col min="9177" max="9177" customWidth="1" width="11.42578125"/>
    <col min="9178" max="9178" customWidth="1" width="11.42578125"/>
    <col min="9179" max="9179" customWidth="1" width="11.42578125"/>
    <col min="9180" max="9180" customWidth="1" width="11.42578125"/>
    <col min="9181" max="9181" customWidth="1" width="11.42578125"/>
    <col min="9182" max="9182" customWidth="1" width="11.42578125"/>
    <col min="9183" max="9183" customWidth="1" width="11.42578125"/>
    <col min="9184" max="9184" customWidth="1" width="11.42578125"/>
    <col min="9185" max="9185" customWidth="1" width="11.42578125"/>
    <col min="9186" max="9186" customWidth="1" width="11.42578125"/>
    <col min="9187" max="9187" customWidth="1" width="11.42578125"/>
    <col min="9188" max="9188" customWidth="1" width="11.42578125"/>
    <col min="9189" max="9189" customWidth="1" width="11.42578125"/>
    <col min="9190" max="9190" customWidth="1" width="11.42578125"/>
    <col min="9191" max="9191" customWidth="1" width="11.42578125"/>
    <col min="9192" max="9192" customWidth="1" width="11.42578125"/>
    <col min="9193" max="9193" customWidth="1" width="11.42578125"/>
    <col min="9194" max="9194" customWidth="1" width="11.42578125"/>
    <col min="9195" max="9195" customWidth="1" width="11.42578125"/>
    <col min="9196" max="9196" customWidth="1" width="11.42578125"/>
    <col min="9197" max="9197" customWidth="1" width="11.42578125"/>
    <col min="9198" max="9198" customWidth="1" width="11.42578125"/>
    <col min="9199" max="9199" customWidth="1" width="11.42578125"/>
    <col min="9200" max="9200" customWidth="1" width="11.42578125"/>
    <col min="9201" max="9201" customWidth="1" width="11.42578125"/>
    <col min="9202" max="9202" customWidth="1" width="11.42578125"/>
    <col min="9203" max="9203" customWidth="1" width="11.42578125"/>
    <col min="9204" max="9204" customWidth="1" width="11.42578125"/>
    <col min="9205" max="9205" customWidth="1" width="11.42578125"/>
    <col min="9206" max="9206" customWidth="1" width="11.42578125"/>
    <col min="9207" max="9207" customWidth="1" width="11.42578125"/>
    <col min="9208" max="9208" customWidth="1" width="11.42578125"/>
    <col min="9209" max="9209" customWidth="1" width="11.42578125"/>
    <col min="9210" max="9210" customWidth="1" width="11.42578125"/>
    <col min="9211" max="9211" customWidth="1" width="11.42578125"/>
    <col min="9212" max="9212" customWidth="1" width="11.42578125"/>
    <col min="9213" max="9213" customWidth="1" width="11.42578125"/>
    <col min="9214" max="9214" customWidth="1" width="11.42578125"/>
    <col min="9215" max="9215" customWidth="1" width="11.42578125"/>
    <col min="9216" max="9216" customWidth="1" width="11.42578125"/>
    <col min="9217" max="9217" customWidth="1" width="11.42578125"/>
    <col min="9218" max="9218" customWidth="1" width="11.42578125"/>
    <col min="9219" max="9219" customWidth="1" width="11.42578125"/>
    <col min="9220" max="9220" customWidth="1" width="11.42578125"/>
    <col min="9221" max="9221" customWidth="1" width="11.42578125"/>
    <col min="9222" max="9222" customWidth="1" width="11.42578125"/>
    <col min="9223" max="9223" customWidth="1" width="11.42578125"/>
    <col min="9224" max="9224" customWidth="1" width="11.42578125"/>
    <col min="9225" max="9225" customWidth="1" width="11.42578125"/>
    <col min="9226" max="9226" customWidth="1" width="11.42578125"/>
    <col min="9227" max="9227" customWidth="1" width="11.42578125"/>
    <col min="9228" max="9228" customWidth="1" width="11.42578125"/>
    <col min="9229" max="9229" customWidth="1" width="11.42578125"/>
    <col min="9230" max="9230" customWidth="1" width="11.42578125"/>
    <col min="9231" max="9231" customWidth="1" width="11.42578125"/>
    <col min="9232" max="9232" customWidth="1" width="11.42578125"/>
    <col min="9233" max="9233" customWidth="1" width="11.42578125"/>
    <col min="9234" max="9234" customWidth="1" width="11.42578125"/>
    <col min="9235" max="9235" customWidth="1" width="11.42578125"/>
    <col min="9236" max="9236" customWidth="1" width="11.42578125"/>
    <col min="9237" max="9237" customWidth="1" width="11.42578125"/>
    <col min="9238" max="9238" customWidth="1" width="11.42578125"/>
    <col min="9239" max="9239" customWidth="1" width="11.42578125"/>
    <col min="9240" max="9240" customWidth="1" width="11.42578125"/>
    <col min="9241" max="9241" customWidth="1" width="11.42578125"/>
    <col min="9242" max="9242" customWidth="1" width="11.42578125"/>
    <col min="9243" max="9243" customWidth="1" width="11.42578125"/>
    <col min="9244" max="9244" customWidth="1" width="11.42578125"/>
    <col min="9245" max="9245" customWidth="1" width="11.42578125"/>
    <col min="9246" max="9246" customWidth="1" width="11.42578125"/>
    <col min="9247" max="9247" customWidth="1" width="11.42578125"/>
    <col min="9248" max="9248" customWidth="1" width="11.42578125"/>
    <col min="9249" max="9249" customWidth="1" width="11.42578125"/>
    <col min="9250" max="9250" customWidth="1" width="11.42578125"/>
    <col min="9251" max="9251" customWidth="1" width="11.42578125"/>
    <col min="9252" max="9252" customWidth="1" width="11.42578125"/>
    <col min="9253" max="9253" customWidth="1" width="11.42578125"/>
    <col min="9254" max="9254" customWidth="1" width="11.42578125"/>
    <col min="9255" max="9255" customWidth="1" width="11.42578125"/>
    <col min="9256" max="9256" customWidth="1" width="11.42578125"/>
    <col min="9257" max="9257" customWidth="1" width="11.42578125"/>
    <col min="9258" max="9258" customWidth="1" width="11.42578125"/>
    <col min="9259" max="9259" customWidth="1" width="11.42578125"/>
    <col min="9260" max="9260" customWidth="1" width="11.42578125"/>
    <col min="9261" max="9261" customWidth="1" width="11.42578125"/>
    <col min="9262" max="9262" customWidth="1" width="11.42578125"/>
    <col min="9263" max="9263" customWidth="1" width="11.42578125"/>
    <col min="9264" max="9264" customWidth="1" width="11.42578125"/>
    <col min="9265" max="9265" customWidth="1" width="11.42578125"/>
    <col min="9266" max="9266" customWidth="1" width="11.42578125"/>
    <col min="9267" max="9267" customWidth="1" width="11.42578125"/>
    <col min="9268" max="9268" customWidth="1" width="11.42578125"/>
    <col min="9269" max="9269" customWidth="1" width="11.42578125"/>
    <col min="9270" max="9270" customWidth="1" width="11.42578125"/>
    <col min="9271" max="9271" customWidth="1" width="11.42578125"/>
    <col min="9272" max="9272" customWidth="1" width="11.42578125"/>
    <col min="9273" max="9273" customWidth="1" width="11.42578125"/>
    <col min="9274" max="9274" customWidth="1" width="11.42578125"/>
    <col min="9275" max="9275" customWidth="1" width="11.42578125"/>
    <col min="9276" max="9276" customWidth="1" width="11.42578125"/>
    <col min="9277" max="9277" customWidth="1" width="11.42578125"/>
    <col min="9278" max="9278" customWidth="1" width="11.42578125"/>
    <col min="9279" max="9279" customWidth="1" width="11.42578125"/>
    <col min="9280" max="9280" customWidth="1" width="11.42578125"/>
    <col min="9281" max="9281" customWidth="1" width="11.42578125"/>
    <col min="9282" max="9282" customWidth="1" width="11.42578125"/>
    <col min="9283" max="9283" customWidth="1" width="11.42578125"/>
    <col min="9284" max="9284" customWidth="1" width="11.42578125"/>
    <col min="9285" max="9285" customWidth="1" width="11.42578125"/>
    <col min="9286" max="9286" customWidth="1" width="11.42578125"/>
    <col min="9287" max="9287" customWidth="1" width="11.42578125"/>
    <col min="9288" max="9288" customWidth="1" width="11.42578125"/>
    <col min="9289" max="9289" customWidth="1" width="11.42578125"/>
    <col min="9290" max="9290" customWidth="1" width="11.42578125"/>
    <col min="9291" max="9291" customWidth="1" width="11.42578125"/>
    <col min="9292" max="9292" customWidth="1" width="11.42578125"/>
    <col min="9293" max="9293" customWidth="1" width="11.42578125"/>
    <col min="9294" max="9294" customWidth="1" width="11.42578125"/>
    <col min="9295" max="9295" customWidth="1" width="11.42578125"/>
    <col min="9296" max="9296" customWidth="1" width="11.42578125"/>
    <col min="9297" max="9297" customWidth="1" width="11.42578125"/>
    <col min="9298" max="9298" customWidth="1" width="11.42578125"/>
    <col min="9299" max="9299" customWidth="1" width="11.42578125"/>
    <col min="9300" max="9300" customWidth="1" width="11.42578125"/>
    <col min="9301" max="9301" customWidth="1" width="11.42578125"/>
    <col min="9302" max="9302" customWidth="1" width="11.42578125"/>
    <col min="9303" max="9303" customWidth="1" width="11.42578125"/>
    <col min="9304" max="9304" customWidth="1" width="11.42578125"/>
    <col min="9305" max="9305" customWidth="1" width="11.42578125"/>
    <col min="9306" max="9306" customWidth="1" width="11.42578125"/>
    <col min="9307" max="9307" customWidth="1" width="11.42578125"/>
    <col min="9308" max="9308" customWidth="1" width="11.42578125"/>
    <col min="9309" max="9309" customWidth="1" width="11.42578125"/>
    <col min="9310" max="9310" customWidth="1" width="11.42578125"/>
    <col min="9311" max="9311" customWidth="1" width="11.42578125"/>
    <col min="9312" max="9312" customWidth="1" width="11.42578125"/>
    <col min="9313" max="9313" customWidth="1" width="11.42578125"/>
    <col min="9314" max="9314" customWidth="1" width="11.42578125"/>
    <col min="9315" max="9315" customWidth="1" width="11.42578125"/>
    <col min="9316" max="9316" customWidth="1" width="11.42578125"/>
    <col min="9317" max="9317" customWidth="1" width="11.42578125"/>
    <col min="9318" max="9318" customWidth="1" width="11.42578125"/>
    <col min="9319" max="9319" customWidth="1" width="11.42578125"/>
    <col min="9320" max="9320" customWidth="1" width="11.42578125"/>
    <col min="9321" max="9321" customWidth="1" width="11.42578125"/>
    <col min="9322" max="9322" customWidth="1" width="11.42578125"/>
    <col min="9323" max="9323" customWidth="1" width="11.42578125"/>
    <col min="9324" max="9324" customWidth="1" width="11.42578125"/>
    <col min="9325" max="9325" customWidth="1" width="11.42578125"/>
    <col min="9326" max="9326" customWidth="1" width="11.42578125"/>
    <col min="9327" max="9327" customWidth="1" width="11.42578125"/>
    <col min="9328" max="9328" customWidth="1" width="11.42578125"/>
    <col min="9329" max="9329" customWidth="1" width="11.42578125"/>
    <col min="9330" max="9330" customWidth="1" width="11.42578125"/>
    <col min="9331" max="9331" customWidth="1" width="11.42578125"/>
    <col min="9332" max="9332" customWidth="1" width="11.42578125"/>
    <col min="9333" max="9333" customWidth="1" width="11.42578125"/>
    <col min="9334" max="9334" customWidth="1" width="11.42578125"/>
    <col min="9335" max="9335" customWidth="1" width="11.42578125"/>
    <col min="9336" max="9336" customWidth="1" width="11.42578125"/>
    <col min="9337" max="9337" customWidth="1" width="11.42578125"/>
    <col min="9338" max="9338" customWidth="1" width="11.42578125"/>
    <col min="9339" max="9339" customWidth="1" width="11.42578125"/>
    <col min="9340" max="9340" customWidth="1" width="11.42578125"/>
    <col min="9341" max="9341" customWidth="1" width="11.42578125"/>
    <col min="9342" max="9342" customWidth="1" width="11.42578125"/>
    <col min="9343" max="9343" customWidth="1" width="11.42578125"/>
    <col min="9344" max="9344" customWidth="1" width="11.42578125"/>
    <col min="9345" max="9345" customWidth="1" width="11.42578125"/>
    <col min="9346" max="9346" customWidth="1" width="11.42578125"/>
    <col min="9347" max="9347" customWidth="1" width="11.42578125"/>
    <col min="9348" max="9348" customWidth="1" width="11.42578125"/>
    <col min="9349" max="9349" customWidth="1" width="11.42578125"/>
    <col min="9350" max="9350" customWidth="1" width="11.42578125"/>
    <col min="9351" max="9351" customWidth="1" width="11.42578125"/>
    <col min="9352" max="9352" customWidth="1" width="11.42578125"/>
    <col min="9353" max="9353" customWidth="1" width="11.42578125"/>
    <col min="9354" max="9354" customWidth="1" width="11.42578125"/>
    <col min="9355" max="9355" customWidth="1" width="11.42578125"/>
    <col min="9356" max="9356" customWidth="1" width="11.42578125"/>
    <col min="9357" max="9357" customWidth="1" width="11.42578125"/>
    <col min="9358" max="9358" customWidth="1" width="11.42578125"/>
    <col min="9359" max="9359" customWidth="1" width="11.42578125"/>
    <col min="9360" max="9360" customWidth="1" width="11.42578125"/>
    <col min="9361" max="9361" customWidth="1" width="11.42578125"/>
    <col min="9362" max="9362" customWidth="1" width="11.42578125"/>
    <col min="9363" max="9363" customWidth="1" width="11.42578125"/>
    <col min="9364" max="9364" customWidth="1" width="11.42578125"/>
    <col min="9365" max="9365" customWidth="1" width="11.42578125"/>
    <col min="9366" max="9366" customWidth="1" width="11.42578125"/>
    <col min="9367" max="9367" customWidth="1" width="11.42578125"/>
    <col min="9368" max="9368" customWidth="1" width="11.42578125"/>
    <col min="9369" max="9369" customWidth="1" width="11.42578125"/>
    <col min="9370" max="9370" customWidth="1" width="11.42578125"/>
    <col min="9371" max="9371" customWidth="1" width="11.42578125"/>
    <col min="9372" max="9372" customWidth="1" width="11.42578125"/>
    <col min="9373" max="9373" customWidth="1" width="11.42578125"/>
    <col min="9374" max="9374" customWidth="1" width="11.42578125"/>
    <col min="9375" max="9375" customWidth="1" width="11.42578125"/>
    <col min="9376" max="9376" customWidth="1" width="11.42578125"/>
    <col min="9377" max="9377" customWidth="1" width="11.42578125"/>
    <col min="9378" max="9378" customWidth="1" width="11.42578125"/>
    <col min="9379" max="9379" customWidth="1" width="11.42578125"/>
    <col min="9380" max="9380" customWidth="1" width="11.42578125"/>
    <col min="9381" max="9381" customWidth="1" width="11.42578125"/>
    <col min="9382" max="9382" customWidth="1" width="11.42578125"/>
    <col min="9383" max="9383" customWidth="1" width="11.42578125"/>
    <col min="9384" max="9384" customWidth="1" width="11.42578125"/>
    <col min="9385" max="9385" customWidth="1" width="11.42578125"/>
    <col min="9386" max="9386" customWidth="1" width="11.42578125"/>
    <col min="9387" max="9387" customWidth="1" width="11.42578125"/>
    <col min="9388" max="9388" customWidth="1" width="11.42578125"/>
    <col min="9389" max="9389" customWidth="1" width="11.42578125"/>
    <col min="9390" max="9390" customWidth="1" width="11.42578125"/>
    <col min="9391" max="9391" customWidth="1" width="11.42578125"/>
    <col min="9392" max="9392" customWidth="1" width="11.42578125"/>
    <col min="9393" max="9393" customWidth="1" width="11.42578125"/>
    <col min="9394" max="9394" customWidth="1" width="11.42578125"/>
    <col min="9395" max="9395" customWidth="1" width="11.42578125"/>
    <col min="9396" max="9396" customWidth="1" width="11.42578125"/>
    <col min="9397" max="9397" customWidth="1" width="11.42578125"/>
    <col min="9398" max="9398" customWidth="1" width="11.42578125"/>
    <col min="9399" max="9399" customWidth="1" width="11.42578125"/>
    <col min="9400" max="9400" customWidth="1" width="11.42578125"/>
    <col min="9401" max="9401" customWidth="1" width="11.42578125"/>
    <col min="9402" max="9402" customWidth="1" width="11.42578125"/>
    <col min="9403" max="9403" customWidth="1" width="11.42578125"/>
    <col min="9404" max="9404" customWidth="1" width="11.42578125"/>
    <col min="9405" max="9405" customWidth="1" width="11.42578125"/>
    <col min="9406" max="9406" customWidth="1" width="11.42578125"/>
    <col min="9407" max="9407" customWidth="1" width="11.42578125"/>
    <col min="9408" max="9408" customWidth="1" width="11.42578125"/>
    <col min="9409" max="9409" customWidth="1" width="11.42578125"/>
    <col min="9410" max="9410" customWidth="1" width="11.42578125"/>
    <col min="9411" max="9411" customWidth="1" width="11.42578125"/>
    <col min="9412" max="9412" customWidth="1" width="11.42578125"/>
    <col min="9413" max="9413" customWidth="1" width="11.42578125"/>
    <col min="9414" max="9414" customWidth="1" width="11.42578125"/>
    <col min="9415" max="9415" customWidth="1" width="11.42578125"/>
    <col min="9416" max="9416" customWidth="1" width="11.42578125"/>
    <col min="9417" max="9417" customWidth="1" width="11.42578125"/>
    <col min="9418" max="9418" customWidth="1" width="11.42578125"/>
    <col min="9419" max="9419" customWidth="1" width="11.42578125"/>
    <col min="9420" max="9420" customWidth="1" width="11.42578125"/>
    <col min="9421" max="9421" customWidth="1" width="11.42578125"/>
    <col min="9422" max="9422" customWidth="1" width="11.42578125"/>
    <col min="9423" max="9423" customWidth="1" width="11.42578125"/>
    <col min="9424" max="9424" customWidth="1" width="11.42578125"/>
    <col min="9425" max="9425" customWidth="1" width="11.42578125"/>
    <col min="9426" max="9426" customWidth="1" width="11.42578125"/>
    <col min="9427" max="9427" customWidth="1" width="11.42578125"/>
    <col min="9428" max="9428" customWidth="1" width="11.42578125"/>
    <col min="9429" max="9429" customWidth="1" width="11.42578125"/>
    <col min="9430" max="9430" customWidth="1" width="11.42578125"/>
    <col min="9431" max="9431" customWidth="1" width="11.42578125"/>
    <col min="9432" max="9432" customWidth="1" width="11.42578125"/>
    <col min="9433" max="9433" customWidth="1" width="11.42578125"/>
    <col min="9434" max="9434" customWidth="1" width="11.42578125"/>
    <col min="9435" max="9435" customWidth="1" width="11.42578125"/>
    <col min="9436" max="9436" customWidth="1" width="11.42578125"/>
    <col min="9437" max="9437" customWidth="1" width="11.42578125"/>
    <col min="9438" max="9438" customWidth="1" width="11.42578125"/>
    <col min="9439" max="9439" customWidth="1" width="11.42578125"/>
    <col min="9440" max="9440" customWidth="1" width="11.42578125"/>
    <col min="9441" max="9441" customWidth="1" width="11.42578125"/>
    <col min="9442" max="9442" customWidth="1" width="11.42578125"/>
    <col min="9443" max="9443" customWidth="1" width="11.42578125"/>
    <col min="9444" max="9444" customWidth="1" width="11.42578125"/>
    <col min="9445" max="9445" customWidth="1" width="11.42578125"/>
    <col min="9446" max="9446" customWidth="1" width="11.42578125"/>
    <col min="9447" max="9447" customWidth="1" width="11.42578125"/>
    <col min="9448" max="9448" customWidth="1" width="11.42578125"/>
    <col min="9449" max="9449" customWidth="1" width="11.42578125"/>
    <col min="9450" max="9450" customWidth="1" width="11.42578125"/>
    <col min="9451" max="9451" customWidth="1" width="11.42578125"/>
    <col min="9452" max="9452" customWidth="1" width="11.42578125"/>
    <col min="9453" max="9453" customWidth="1" width="11.42578125"/>
    <col min="9454" max="9454" customWidth="1" width="11.42578125"/>
    <col min="9455" max="9455" customWidth="1" width="11.42578125"/>
    <col min="9456" max="9456" customWidth="1" width="11.42578125"/>
    <col min="9457" max="9457" customWidth="1" width="11.42578125"/>
    <col min="9458" max="9458" customWidth="1" width="11.42578125"/>
    <col min="9459" max="9459" customWidth="1" width="11.42578125"/>
    <col min="9460" max="9460" customWidth="1" width="11.42578125"/>
    <col min="9461" max="9461" customWidth="1" width="11.42578125"/>
    <col min="9462" max="9462" customWidth="1" width="11.42578125"/>
    <col min="9463" max="9463" customWidth="1" width="11.42578125"/>
    <col min="9464" max="9464" customWidth="1" width="11.42578125"/>
    <col min="9465" max="9465" customWidth="1" width="11.42578125"/>
    <col min="9466" max="9466" customWidth="1" width="11.42578125"/>
    <col min="9467" max="9467" customWidth="1" width="11.42578125"/>
    <col min="9468" max="9468" customWidth="1" width="11.42578125"/>
    <col min="9469" max="9469" customWidth="1" width="11.42578125"/>
    <col min="9470" max="9470" customWidth="1" width="11.42578125"/>
    <col min="9471" max="9471" customWidth="1" width="11.42578125"/>
    <col min="9472" max="9472" customWidth="1" width="11.42578125"/>
    <col min="9473" max="9473" customWidth="1" width="11.42578125"/>
    <col min="9474" max="9474" customWidth="1" width="11.42578125"/>
    <col min="9475" max="9475" customWidth="1" width="11.42578125"/>
    <col min="9476" max="9476" customWidth="1" width="11.42578125"/>
    <col min="9477" max="9477" customWidth="1" width="11.42578125"/>
    <col min="9478" max="9478" customWidth="1" width="11.42578125"/>
    <col min="9479" max="9479" customWidth="1" width="11.42578125"/>
    <col min="9480" max="9480" customWidth="1" width="11.42578125"/>
    <col min="9481" max="9481" customWidth="1" width="11.42578125"/>
    <col min="9482" max="9482" customWidth="1" width="11.42578125"/>
    <col min="9483" max="9483" customWidth="1" width="11.42578125"/>
    <col min="9484" max="9484" customWidth="1" width="11.42578125"/>
    <col min="9485" max="9485" customWidth="1" width="11.42578125"/>
    <col min="9486" max="9486" customWidth="1" width="11.42578125"/>
    <col min="9487" max="9487" customWidth="1" width="11.42578125"/>
    <col min="9488" max="9488" customWidth="1" width="11.42578125"/>
    <col min="9489" max="9489" customWidth="1" width="11.42578125"/>
    <col min="9490" max="9490" customWidth="1" width="11.42578125"/>
    <col min="9491" max="9491" customWidth="1" width="11.42578125"/>
    <col min="9492" max="9492" customWidth="1" width="11.42578125"/>
    <col min="9493" max="9493" customWidth="1" width="11.42578125"/>
    <col min="9494" max="9494" customWidth="1" width="11.42578125"/>
    <col min="9495" max="9495" customWidth="1" width="11.42578125"/>
    <col min="9496" max="9496" customWidth="1" width="11.42578125"/>
    <col min="9497" max="9497" customWidth="1" width="11.42578125"/>
    <col min="9498" max="9498" customWidth="1" width="11.42578125"/>
    <col min="9499" max="9499" customWidth="1" width="11.42578125"/>
    <col min="9500" max="9500" customWidth="1" width="11.42578125"/>
    <col min="9501" max="9501" customWidth="1" width="11.42578125"/>
    <col min="9502" max="9502" customWidth="1" width="11.42578125"/>
    <col min="9503" max="9503" customWidth="1" width="11.42578125"/>
    <col min="9504" max="9504" customWidth="1" width="11.42578125"/>
    <col min="9505" max="9505" customWidth="1" width="11.42578125"/>
    <col min="9506" max="9506" customWidth="1" width="11.42578125"/>
    <col min="9507" max="9507" customWidth="1" width="11.42578125"/>
    <col min="9508" max="9508" customWidth="1" width="11.42578125"/>
    <col min="9509" max="9509" customWidth="1" width="11.42578125"/>
    <col min="9510" max="9510" customWidth="1" width="11.42578125"/>
    <col min="9511" max="9511" customWidth="1" width="11.42578125"/>
    <col min="9512" max="9512" customWidth="1" width="11.42578125"/>
    <col min="9513" max="9513" customWidth="1" width="11.42578125"/>
    <col min="9514" max="9514" customWidth="1" width="11.42578125"/>
    <col min="9515" max="9515" customWidth="1" width="11.42578125"/>
    <col min="9516" max="9516" customWidth="1" width="11.42578125"/>
    <col min="9517" max="9517" customWidth="1" width="11.42578125"/>
    <col min="9518" max="9518" customWidth="1" width="11.42578125"/>
    <col min="9519" max="9519" customWidth="1" width="11.42578125"/>
    <col min="9520" max="9520" customWidth="1" width="11.42578125"/>
    <col min="9521" max="9521" customWidth="1" width="11.42578125"/>
    <col min="9522" max="9522" customWidth="1" width="11.42578125"/>
    <col min="9523" max="9523" customWidth="1" width="11.42578125"/>
    <col min="9524" max="9524" customWidth="1" width="11.42578125"/>
    <col min="9525" max="9525" customWidth="1" width="11.42578125"/>
    <col min="9526" max="9526" customWidth="1" width="11.42578125"/>
    <col min="9527" max="9527" customWidth="1" width="11.42578125"/>
    <col min="9528" max="9528" customWidth="1" width="11.42578125"/>
    <col min="9529" max="9529" customWidth="1" width="11.42578125"/>
    <col min="9530" max="9530" customWidth="1" width="11.42578125"/>
    <col min="9531" max="9531" customWidth="1" width="11.42578125"/>
    <col min="9532" max="9532" customWidth="1" width="11.42578125"/>
    <col min="9533" max="9533" customWidth="1" width="11.42578125"/>
    <col min="9534" max="9534" customWidth="1" width="11.42578125"/>
    <col min="9535" max="9535" customWidth="1" width="11.42578125"/>
    <col min="9536" max="9536" customWidth="1" width="11.42578125"/>
    <col min="9537" max="9537" customWidth="1" width="11.42578125"/>
    <col min="9538" max="9538" customWidth="1" width="11.42578125"/>
    <col min="9539" max="9539" customWidth="1" width="11.42578125"/>
    <col min="9540" max="9540" customWidth="1" width="11.42578125"/>
    <col min="9541" max="9541" customWidth="1" width="11.42578125"/>
    <col min="9542" max="9542" customWidth="1" width="11.42578125"/>
    <col min="9543" max="9543" customWidth="1" width="11.42578125"/>
    <col min="9544" max="9544" customWidth="1" width="11.42578125"/>
    <col min="9545" max="9545" customWidth="1" width="11.42578125"/>
    <col min="9546" max="9546" customWidth="1" width="11.42578125"/>
    <col min="9547" max="9547" customWidth="1" width="11.42578125"/>
    <col min="9548" max="9548" customWidth="1" width="11.42578125"/>
    <col min="9549" max="9549" customWidth="1" width="11.42578125"/>
    <col min="9550" max="9550" customWidth="1" width="11.42578125"/>
    <col min="9551" max="9551" customWidth="1" width="11.42578125"/>
    <col min="9552" max="9552" customWidth="1" width="11.42578125"/>
    <col min="9553" max="9553" customWidth="1" width="11.42578125"/>
    <col min="9554" max="9554" customWidth="1" width="11.42578125"/>
    <col min="9555" max="9555" customWidth="1" width="11.42578125"/>
    <col min="9556" max="9556" customWidth="1" width="11.42578125"/>
    <col min="9557" max="9557" customWidth="1" width="11.42578125"/>
    <col min="9558" max="9558" customWidth="1" width="11.42578125"/>
    <col min="9559" max="9559" customWidth="1" width="11.42578125"/>
    <col min="9560" max="9560" customWidth="1" width="11.42578125"/>
    <col min="9561" max="9561" customWidth="1" width="11.42578125"/>
    <col min="9562" max="9562" customWidth="1" width="11.42578125"/>
    <col min="9563" max="9563" customWidth="1" width="11.42578125"/>
    <col min="9564" max="9564" customWidth="1" width="11.42578125"/>
    <col min="9565" max="9565" customWidth="1" width="11.42578125"/>
    <col min="9566" max="9566" customWidth="1" width="11.42578125"/>
    <col min="9567" max="9567" customWidth="1" width="11.42578125"/>
    <col min="9568" max="9568" customWidth="1" width="11.42578125"/>
    <col min="9569" max="9569" customWidth="1" width="11.42578125"/>
    <col min="9570" max="9570" customWidth="1" width="11.42578125"/>
    <col min="9571" max="9571" customWidth="1" width="11.42578125"/>
    <col min="9572" max="9572" customWidth="1" width="11.42578125"/>
    <col min="9573" max="9573" customWidth="1" width="11.42578125"/>
    <col min="9574" max="9574" customWidth="1" width="11.42578125"/>
    <col min="9575" max="9575" customWidth="1" width="11.42578125"/>
    <col min="9576" max="9576" customWidth="1" width="11.42578125"/>
    <col min="9577" max="9577" customWidth="1" width="11.42578125"/>
    <col min="9578" max="9578" customWidth="1" width="11.42578125"/>
    <col min="9579" max="9579" customWidth="1" width="11.42578125"/>
    <col min="9580" max="9580" customWidth="1" width="11.42578125"/>
    <col min="9581" max="9581" customWidth="1" width="11.42578125"/>
    <col min="9582" max="9582" customWidth="1" width="11.42578125"/>
    <col min="9583" max="9583" customWidth="1" width="11.42578125"/>
    <col min="9584" max="9584" customWidth="1" width="11.42578125"/>
    <col min="9585" max="9585" customWidth="1" width="11.42578125"/>
    <col min="9586" max="9586" customWidth="1" width="11.42578125"/>
    <col min="9587" max="9587" customWidth="1" width="11.42578125"/>
    <col min="9588" max="9588" customWidth="1" width="11.42578125"/>
    <col min="9589" max="9589" customWidth="1" width="11.42578125"/>
    <col min="9590" max="9590" customWidth="1" width="11.42578125"/>
    <col min="9591" max="9591" customWidth="1" width="11.42578125"/>
    <col min="9592" max="9592" customWidth="1" width="11.42578125"/>
    <col min="9593" max="9593" customWidth="1" width="11.42578125"/>
    <col min="9594" max="9594" customWidth="1" width="11.42578125"/>
    <col min="9595" max="9595" customWidth="1" width="11.42578125"/>
    <col min="9596" max="9596" customWidth="1" width="11.42578125"/>
    <col min="9597" max="9597" customWidth="1" width="11.42578125"/>
    <col min="9598" max="9598" customWidth="1" width="11.42578125"/>
    <col min="9599" max="9599" customWidth="1" width="11.42578125"/>
    <col min="9600" max="9600" customWidth="1" width="11.42578125"/>
    <col min="9601" max="9601" customWidth="1" width="11.42578125"/>
    <col min="9602" max="9602" customWidth="1" width="11.42578125"/>
    <col min="9603" max="9603" customWidth="1" width="11.42578125"/>
    <col min="9604" max="9604" customWidth="1" width="11.42578125"/>
    <col min="9605" max="9605" customWidth="1" width="11.42578125"/>
    <col min="9606" max="9606" customWidth="1" width="11.42578125"/>
    <col min="9607" max="9607" customWidth="1" width="11.42578125"/>
    <col min="9608" max="9608" customWidth="1" width="11.42578125"/>
    <col min="9609" max="9609" customWidth="1" width="11.42578125"/>
    <col min="9610" max="9610" customWidth="1" width="11.42578125"/>
    <col min="9611" max="9611" customWidth="1" width="11.42578125"/>
    <col min="9612" max="9612" customWidth="1" width="11.42578125"/>
    <col min="9613" max="9613" customWidth="1" width="11.42578125"/>
    <col min="9614" max="9614" customWidth="1" width="11.42578125"/>
    <col min="9615" max="9615" customWidth="1" width="11.42578125"/>
    <col min="9616" max="9616" customWidth="1" width="11.42578125"/>
    <col min="9617" max="9617" customWidth="1" width="11.42578125"/>
    <col min="9618" max="9618" customWidth="1" width="11.42578125"/>
    <col min="9619" max="9619" customWidth="1" width="11.42578125"/>
    <col min="9620" max="9620" customWidth="1" width="11.42578125"/>
    <col min="9621" max="9621" customWidth="1" width="11.42578125"/>
    <col min="9622" max="9622" customWidth="1" width="11.42578125"/>
    <col min="9623" max="9623" customWidth="1" width="11.42578125"/>
    <col min="9624" max="9624" customWidth="1" width="11.42578125"/>
    <col min="9625" max="9625" customWidth="1" width="11.42578125"/>
    <col min="9626" max="9626" customWidth="1" width="11.42578125"/>
    <col min="9627" max="9627" customWidth="1" width="11.42578125"/>
    <col min="9628" max="9628" customWidth="1" width="11.42578125"/>
    <col min="9629" max="9629" customWidth="1" width="11.42578125"/>
    <col min="9630" max="9630" customWidth="1" width="11.42578125"/>
    <col min="9631" max="9631" customWidth="1" width="11.42578125"/>
    <col min="9632" max="9632" customWidth="1" width="11.42578125"/>
    <col min="9633" max="9633" customWidth="1" width="11.42578125"/>
    <col min="9634" max="9634" customWidth="1" width="11.42578125"/>
    <col min="9635" max="9635" customWidth="1" width="11.42578125"/>
    <col min="9636" max="9636" customWidth="1" width="11.42578125"/>
    <col min="9637" max="9637" customWidth="1" width="11.42578125"/>
    <col min="9638" max="9638" customWidth="1" width="11.42578125"/>
    <col min="9639" max="9639" customWidth="1" width="11.42578125"/>
    <col min="9640" max="9640" customWidth="1" width="11.42578125"/>
    <col min="9641" max="9641" customWidth="1" width="11.42578125"/>
    <col min="9642" max="9642" customWidth="1" width="11.42578125"/>
    <col min="9643" max="9643" customWidth="1" width="11.42578125"/>
    <col min="9644" max="9644" customWidth="1" width="11.42578125"/>
    <col min="9645" max="9645" customWidth="1" width="11.42578125"/>
    <col min="9646" max="9646" customWidth="1" width="11.42578125"/>
    <col min="9647" max="9647" customWidth="1" width="11.42578125"/>
    <col min="9648" max="9648" customWidth="1" width="11.42578125"/>
    <col min="9649" max="9649" customWidth="1" width="11.42578125"/>
    <col min="9650" max="9650" customWidth="1" width="11.42578125"/>
    <col min="9651" max="9651" customWidth="1" width="11.42578125"/>
    <col min="9652" max="9652" customWidth="1" width="11.42578125"/>
    <col min="9653" max="9653" customWidth="1" width="11.42578125"/>
    <col min="9654" max="9654" customWidth="1" width="11.42578125"/>
    <col min="9655" max="9655" customWidth="1" width="11.42578125"/>
    <col min="9656" max="9656" customWidth="1" width="11.42578125"/>
    <col min="9657" max="9657" customWidth="1" width="11.42578125"/>
    <col min="9658" max="9658" customWidth="1" width="11.42578125"/>
    <col min="9659" max="9659" customWidth="1" width="11.42578125"/>
    <col min="9660" max="9660" customWidth="1" width="11.42578125"/>
    <col min="9661" max="9661" customWidth="1" width="11.42578125"/>
    <col min="9662" max="9662" customWidth="1" width="11.42578125"/>
    <col min="9663" max="9663" customWidth="1" width="11.42578125"/>
    <col min="9664" max="9664" customWidth="1" width="11.42578125"/>
    <col min="9665" max="9665" customWidth="1" width="11.42578125"/>
    <col min="9666" max="9666" customWidth="1" width="11.42578125"/>
    <col min="9667" max="9667" customWidth="1" width="11.42578125"/>
    <col min="9668" max="9668" customWidth="1" width="11.42578125"/>
    <col min="9669" max="9669" customWidth="1" width="11.42578125"/>
    <col min="9670" max="9670" customWidth="1" width="11.42578125"/>
    <col min="9671" max="9671" customWidth="1" width="11.42578125"/>
    <col min="9672" max="9672" customWidth="1" width="11.42578125"/>
    <col min="9673" max="9673" customWidth="1" width="11.42578125"/>
    <col min="9674" max="9674" customWidth="1" width="11.42578125"/>
    <col min="9675" max="9675" customWidth="1" width="11.42578125"/>
    <col min="9676" max="9676" customWidth="1" width="11.42578125"/>
    <col min="9677" max="9677" customWidth="1" width="11.42578125"/>
    <col min="9678" max="9678" customWidth="1" width="11.42578125"/>
    <col min="9679" max="9679" customWidth="1" width="11.42578125"/>
    <col min="9680" max="9680" customWidth="1" width="11.42578125"/>
    <col min="9681" max="9681" customWidth="1" width="11.42578125"/>
    <col min="9682" max="9682" customWidth="1" width="11.42578125"/>
    <col min="9683" max="9683" customWidth="1" width="11.42578125"/>
    <col min="9684" max="9684" customWidth="1" width="11.42578125"/>
    <col min="9685" max="9685" customWidth="1" width="11.42578125"/>
    <col min="9686" max="9686" customWidth="1" width="11.42578125"/>
    <col min="9687" max="9687" customWidth="1" width="11.42578125"/>
    <col min="9688" max="9688" customWidth="1" width="11.42578125"/>
    <col min="9689" max="9689" customWidth="1" width="11.42578125"/>
    <col min="9690" max="9690" customWidth="1" width="11.42578125"/>
    <col min="9691" max="9691" customWidth="1" width="11.42578125"/>
    <col min="9692" max="9692" customWidth="1" width="11.42578125"/>
    <col min="9693" max="9693" customWidth="1" width="11.42578125"/>
    <col min="9694" max="9694" customWidth="1" width="11.42578125"/>
    <col min="9695" max="9695" customWidth="1" width="11.42578125"/>
    <col min="9696" max="9696" customWidth="1" width="11.42578125"/>
    <col min="9697" max="9697" customWidth="1" width="11.42578125"/>
    <col min="9698" max="9698" customWidth="1" width="11.42578125"/>
    <col min="9699" max="9699" customWidth="1" width="11.42578125"/>
    <col min="9700" max="9700" customWidth="1" width="11.42578125"/>
    <col min="9701" max="9701" customWidth="1" width="11.42578125"/>
    <col min="9702" max="9702" customWidth="1" width="11.42578125"/>
    <col min="9703" max="9703" customWidth="1" width="11.42578125"/>
    <col min="9704" max="9704" customWidth="1" width="11.42578125"/>
    <col min="9705" max="9705" customWidth="1" width="11.42578125"/>
    <col min="9706" max="9706" customWidth="1" width="11.42578125"/>
    <col min="9707" max="9707" customWidth="1" width="11.42578125"/>
    <col min="9708" max="9708" customWidth="1" width="11.42578125"/>
    <col min="9709" max="9709" customWidth="1" width="11.42578125"/>
    <col min="9710" max="9710" customWidth="1" width="11.42578125"/>
    <col min="9711" max="9711" customWidth="1" width="11.42578125"/>
    <col min="9712" max="9712" customWidth="1" width="11.42578125"/>
    <col min="9713" max="9713" customWidth="1" width="11.42578125"/>
    <col min="9714" max="9714" customWidth="1" width="11.42578125"/>
    <col min="9715" max="9715" customWidth="1" width="11.42578125"/>
    <col min="9716" max="9716" customWidth="1" width="11.42578125"/>
    <col min="9717" max="9717" customWidth="1" width="11.42578125"/>
    <col min="9718" max="9718" customWidth="1" width="11.42578125"/>
    <col min="9719" max="9719" customWidth="1" width="11.42578125"/>
    <col min="9720" max="9720" customWidth="1" width="11.42578125"/>
    <col min="9721" max="9721" customWidth="1" width="11.42578125"/>
    <col min="9722" max="9722" customWidth="1" width="11.42578125"/>
    <col min="9723" max="9723" customWidth="1" width="11.42578125"/>
    <col min="9724" max="9724" customWidth="1" width="11.42578125"/>
    <col min="9725" max="9725" customWidth="1" width="11.42578125"/>
    <col min="9726" max="9726" customWidth="1" width="11.42578125"/>
    <col min="9727" max="9727" customWidth="1" width="11.42578125"/>
    <col min="9728" max="9728" customWidth="1" width="11.42578125"/>
    <col min="9729" max="9729" customWidth="1" width="11.42578125"/>
    <col min="9730" max="9730" customWidth="1" width="11.42578125"/>
    <col min="9731" max="9731" customWidth="1" width="11.42578125"/>
    <col min="9732" max="9732" customWidth="1" width="11.42578125"/>
    <col min="9733" max="9733" customWidth="1" width="11.42578125"/>
    <col min="9734" max="9734" customWidth="1" width="11.42578125"/>
    <col min="9735" max="9735" customWidth="1" width="11.42578125"/>
    <col min="9736" max="9736" customWidth="1" width="11.42578125"/>
    <col min="9737" max="9737" customWidth="1" width="11.42578125"/>
    <col min="9738" max="9738" customWidth="1" width="11.42578125"/>
    <col min="9739" max="9739" customWidth="1" width="11.42578125"/>
    <col min="9740" max="9740" customWidth="1" width="11.42578125"/>
    <col min="9741" max="9741" customWidth="1" width="11.42578125"/>
    <col min="9742" max="9742" customWidth="1" width="11.42578125"/>
    <col min="9743" max="9743" customWidth="1" width="11.42578125"/>
    <col min="9744" max="9744" customWidth="1" width="11.42578125"/>
    <col min="9745" max="9745" customWidth="1" width="11.42578125"/>
    <col min="9746" max="9746" customWidth="1" width="11.42578125"/>
    <col min="9747" max="9747" customWidth="1" width="11.42578125"/>
    <col min="9748" max="9748" customWidth="1" width="11.42578125"/>
    <col min="9749" max="9749" customWidth="1" width="11.42578125"/>
    <col min="9750" max="9750" customWidth="1" width="11.42578125"/>
    <col min="9751" max="9751" customWidth="1" width="11.42578125"/>
    <col min="9752" max="9752" customWidth="1" width="11.42578125"/>
    <col min="9753" max="9753" customWidth="1" width="11.42578125"/>
    <col min="9754" max="9754" customWidth="1" width="11.42578125"/>
    <col min="9755" max="9755" customWidth="1" width="11.42578125"/>
    <col min="9756" max="9756" customWidth="1" width="11.42578125"/>
    <col min="9757" max="9757" customWidth="1" width="11.42578125"/>
    <col min="9758" max="9758" customWidth="1" width="11.42578125"/>
    <col min="9759" max="9759" customWidth="1" width="11.42578125"/>
    <col min="9760" max="9760" customWidth="1" width="11.42578125"/>
    <col min="9761" max="9761" customWidth="1" width="11.42578125"/>
    <col min="9762" max="9762" customWidth="1" width="11.42578125"/>
    <col min="9763" max="9763" customWidth="1" width="11.42578125"/>
    <col min="9764" max="9764" customWidth="1" width="11.42578125"/>
    <col min="9765" max="9765" customWidth="1" width="11.42578125"/>
    <col min="9766" max="9766" customWidth="1" width="11.42578125"/>
    <col min="9767" max="9767" customWidth="1" width="11.42578125"/>
    <col min="9768" max="9768" customWidth="1" width="11.42578125"/>
    <col min="9769" max="9769" customWidth="1" width="11.42578125"/>
    <col min="9770" max="9770" customWidth="1" width="11.42578125"/>
    <col min="9771" max="9771" customWidth="1" width="11.42578125"/>
    <col min="9772" max="9772" customWidth="1" width="11.42578125"/>
    <col min="9773" max="9773" customWidth="1" width="11.42578125"/>
    <col min="9774" max="9774" customWidth="1" width="11.42578125"/>
    <col min="9775" max="9775" customWidth="1" width="11.42578125"/>
    <col min="9776" max="9776" customWidth="1" width="11.42578125"/>
    <col min="9777" max="9777" customWidth="1" width="11.42578125"/>
    <col min="9778" max="9778" customWidth="1" width="11.42578125"/>
    <col min="9779" max="9779" customWidth="1" width="11.42578125"/>
    <col min="9780" max="9780" customWidth="1" width="11.42578125"/>
    <col min="9781" max="9781" customWidth="1" width="11.42578125"/>
    <col min="9782" max="9782" customWidth="1" width="11.42578125"/>
    <col min="9783" max="9783" customWidth="1" width="11.42578125"/>
    <col min="9784" max="9784" customWidth="1" width="11.42578125"/>
    <col min="9785" max="9785" customWidth="1" width="11.42578125"/>
    <col min="9786" max="9786" customWidth="1" width="11.42578125"/>
    <col min="9787" max="9787" customWidth="1" width="11.42578125"/>
    <col min="9788" max="9788" customWidth="1" width="11.42578125"/>
    <col min="9789" max="9789" customWidth="1" width="11.42578125"/>
    <col min="9790" max="9790" customWidth="1" width="11.42578125"/>
    <col min="9791" max="9791" customWidth="1" width="11.42578125"/>
    <col min="9792" max="9792" customWidth="1" width="11.42578125"/>
    <col min="9793" max="9793" customWidth="1" width="11.42578125"/>
    <col min="9794" max="9794" customWidth="1" width="11.42578125"/>
    <col min="9795" max="9795" customWidth="1" width="11.42578125"/>
    <col min="9796" max="9796" customWidth="1" width="11.42578125"/>
    <col min="9797" max="9797" customWidth="1" width="11.42578125"/>
    <col min="9798" max="9798" customWidth="1" width="11.42578125"/>
    <col min="9799" max="9799" customWidth="1" width="11.42578125"/>
    <col min="9800" max="9800" customWidth="1" width="11.42578125"/>
    <col min="9801" max="9801" customWidth="1" width="11.42578125"/>
    <col min="9802" max="9802" customWidth="1" width="11.42578125"/>
    <col min="9803" max="9803" customWidth="1" width="11.42578125"/>
    <col min="9804" max="9804" customWidth="1" width="11.42578125"/>
    <col min="9805" max="9805" customWidth="1" width="11.42578125"/>
    <col min="9806" max="9806" customWidth="1" width="11.42578125"/>
    <col min="9807" max="9807" customWidth="1" width="11.42578125"/>
    <col min="9808" max="9808" customWidth="1" width="11.42578125"/>
    <col min="9809" max="9809" customWidth="1" width="11.42578125"/>
    <col min="9810" max="9810" customWidth="1" width="11.42578125"/>
    <col min="9811" max="9811" customWidth="1" width="11.42578125"/>
    <col min="9812" max="9812" customWidth="1" width="11.42578125"/>
    <col min="9813" max="9813" customWidth="1" width="11.42578125"/>
    <col min="9814" max="9814" customWidth="1" width="11.42578125"/>
    <col min="9815" max="9815" customWidth="1" width="11.42578125"/>
    <col min="9816" max="9816" customWidth="1" width="11.42578125"/>
    <col min="9817" max="9817" customWidth="1" width="11.42578125"/>
    <col min="9818" max="9818" customWidth="1" width="11.42578125"/>
    <col min="9819" max="9819" customWidth="1" width="11.42578125"/>
    <col min="9820" max="9820" customWidth="1" width="11.42578125"/>
    <col min="9821" max="9821" customWidth="1" width="11.42578125"/>
    <col min="9822" max="9822" customWidth="1" width="11.42578125"/>
    <col min="9823" max="9823" customWidth="1" width="11.42578125"/>
    <col min="9824" max="9824" customWidth="1" width="11.42578125"/>
    <col min="9825" max="9825" customWidth="1" width="11.42578125"/>
    <col min="9826" max="9826" customWidth="1" width="11.42578125"/>
    <col min="9827" max="9827" customWidth="1" width="11.42578125"/>
    <col min="9828" max="9828" customWidth="1" width="11.42578125"/>
    <col min="9829" max="9829" customWidth="1" width="11.42578125"/>
    <col min="9830" max="9830" customWidth="1" width="11.42578125"/>
    <col min="9831" max="9831" customWidth="1" width="11.42578125"/>
    <col min="9832" max="9832" customWidth="1" width="11.42578125"/>
    <col min="9833" max="9833" customWidth="1" width="11.42578125"/>
    <col min="9834" max="9834" customWidth="1" width="11.42578125"/>
    <col min="9835" max="9835" customWidth="1" width="11.42578125"/>
    <col min="9836" max="9836" customWidth="1" width="11.42578125"/>
    <col min="9837" max="9837" customWidth="1" width="11.42578125"/>
    <col min="9838" max="9838" customWidth="1" width="11.42578125"/>
    <col min="9839" max="9839" customWidth="1" width="11.42578125"/>
    <col min="9840" max="9840" customWidth="1" width="11.42578125"/>
    <col min="9841" max="9841" customWidth="1" width="11.42578125"/>
    <col min="9842" max="9842" customWidth="1" width="11.42578125"/>
    <col min="9843" max="9843" customWidth="1" width="11.42578125"/>
    <col min="9844" max="9844" customWidth="1" width="11.42578125"/>
    <col min="9845" max="9845" customWidth="1" width="11.42578125"/>
    <col min="9846" max="9846" customWidth="1" width="11.42578125"/>
    <col min="9847" max="9847" customWidth="1" width="11.42578125"/>
    <col min="9848" max="9848" customWidth="1" width="11.42578125"/>
    <col min="9849" max="9849" customWidth="1" width="11.42578125"/>
    <col min="9850" max="9850" customWidth="1" width="11.42578125"/>
    <col min="9851" max="9851" customWidth="1" width="11.42578125"/>
    <col min="9852" max="9852" customWidth="1" width="11.42578125"/>
    <col min="9853" max="9853" customWidth="1" width="11.42578125"/>
    <col min="9854" max="9854" customWidth="1" width="11.42578125"/>
    <col min="9855" max="9855" customWidth="1" width="11.42578125"/>
    <col min="9856" max="9856" customWidth="1" width="11.42578125"/>
    <col min="9857" max="9857" customWidth="1" width="11.42578125"/>
    <col min="9858" max="9858" customWidth="1" width="11.42578125"/>
    <col min="9859" max="9859" customWidth="1" width="11.42578125"/>
    <col min="9860" max="9860" customWidth="1" width="11.42578125"/>
    <col min="9861" max="9861" customWidth="1" width="11.42578125"/>
    <col min="9862" max="9862" customWidth="1" width="11.42578125"/>
    <col min="9863" max="9863" customWidth="1" width="11.42578125"/>
    <col min="9864" max="9864" customWidth="1" width="11.42578125"/>
    <col min="9865" max="9865" customWidth="1" width="11.42578125"/>
    <col min="9866" max="9866" customWidth="1" width="11.42578125"/>
    <col min="9867" max="9867" customWidth="1" width="11.42578125"/>
    <col min="9868" max="9868" customWidth="1" width="11.42578125"/>
    <col min="9869" max="9869" customWidth="1" width="11.42578125"/>
    <col min="9870" max="9870" customWidth="1" width="11.42578125"/>
    <col min="9871" max="9871" customWidth="1" width="11.42578125"/>
    <col min="9872" max="9872" customWidth="1" width="11.42578125"/>
    <col min="9873" max="9873" customWidth="1" width="11.42578125"/>
    <col min="9874" max="9874" customWidth="1" width="11.42578125"/>
    <col min="9875" max="9875" customWidth="1" width="11.42578125"/>
    <col min="9876" max="9876" customWidth="1" width="11.42578125"/>
    <col min="9877" max="9877" customWidth="1" width="11.42578125"/>
    <col min="9878" max="9878" customWidth="1" width="11.42578125"/>
    <col min="9879" max="9879" customWidth="1" width="11.42578125"/>
    <col min="9880" max="9880" customWidth="1" width="11.42578125"/>
    <col min="9881" max="9881" customWidth="1" width="11.42578125"/>
    <col min="9882" max="9882" customWidth="1" width="11.42578125"/>
    <col min="9883" max="9883" customWidth="1" width="11.42578125"/>
    <col min="9884" max="9884" customWidth="1" width="11.42578125"/>
    <col min="9885" max="9885" customWidth="1" width="11.42578125"/>
    <col min="9886" max="9886" customWidth="1" width="11.42578125"/>
    <col min="9887" max="9887" customWidth="1" width="11.42578125"/>
    <col min="9888" max="9888" customWidth="1" width="11.42578125"/>
    <col min="9889" max="9889" customWidth="1" width="11.42578125"/>
    <col min="9890" max="9890" customWidth="1" width="11.42578125"/>
    <col min="9891" max="9891" customWidth="1" width="11.42578125"/>
    <col min="9892" max="9892" customWidth="1" width="11.42578125"/>
    <col min="9893" max="9893" customWidth="1" width="11.42578125"/>
    <col min="9894" max="9894" customWidth="1" width="11.42578125"/>
    <col min="9895" max="9895" customWidth="1" width="11.42578125"/>
    <col min="9896" max="9896" customWidth="1" width="11.42578125"/>
    <col min="9897" max="9897" customWidth="1" width="11.42578125"/>
    <col min="9898" max="9898" customWidth="1" width="11.42578125"/>
    <col min="9899" max="9899" customWidth="1" width="11.42578125"/>
    <col min="9900" max="9900" customWidth="1" width="11.42578125"/>
    <col min="9901" max="9901" customWidth="1" width="11.42578125"/>
    <col min="9902" max="9902" customWidth="1" width="11.42578125"/>
    <col min="9903" max="9903" customWidth="1" width="11.42578125"/>
    <col min="9904" max="9904" customWidth="1" width="11.42578125"/>
    <col min="9905" max="9905" customWidth="1" width="11.42578125"/>
    <col min="9906" max="9906" customWidth="1" width="11.42578125"/>
    <col min="9907" max="9907" customWidth="1" width="11.42578125"/>
    <col min="9908" max="9908" customWidth="1" width="11.42578125"/>
    <col min="9909" max="9909" customWidth="1" width="11.42578125"/>
    <col min="9910" max="9910" customWidth="1" width="11.42578125"/>
    <col min="9911" max="9911" customWidth="1" width="11.42578125"/>
    <col min="9912" max="9912" customWidth="1" width="11.42578125"/>
    <col min="9913" max="9913" customWidth="1" width="11.42578125"/>
    <col min="9914" max="9914" customWidth="1" width="11.42578125"/>
    <col min="9915" max="9915" customWidth="1" width="11.42578125"/>
    <col min="9916" max="9916" customWidth="1" width="11.42578125"/>
    <col min="9917" max="9917" customWidth="1" width="11.42578125"/>
    <col min="9918" max="9918" customWidth="1" width="11.42578125"/>
    <col min="9919" max="9919" customWidth="1" width="11.42578125"/>
    <col min="9920" max="9920" customWidth="1" width="11.42578125"/>
    <col min="9921" max="9921" customWidth="1" width="11.42578125"/>
    <col min="9922" max="9922" customWidth="1" width="11.42578125"/>
    <col min="9923" max="9923" customWidth="1" width="11.42578125"/>
    <col min="9924" max="9924" customWidth="1" width="11.42578125"/>
    <col min="9925" max="9925" customWidth="1" width="11.42578125"/>
    <col min="9926" max="9926" customWidth="1" width="11.42578125"/>
    <col min="9927" max="9927" customWidth="1" width="11.42578125"/>
    <col min="9928" max="9928" customWidth="1" width="11.42578125"/>
    <col min="9929" max="9929" customWidth="1" width="11.42578125"/>
    <col min="9930" max="9930" customWidth="1" width="11.42578125"/>
    <col min="9931" max="9931" customWidth="1" width="11.42578125"/>
    <col min="9932" max="9932" customWidth="1" width="11.42578125"/>
    <col min="9933" max="9933" customWidth="1" width="11.42578125"/>
    <col min="9934" max="9934" customWidth="1" width="11.42578125"/>
    <col min="9935" max="9935" customWidth="1" width="11.42578125"/>
    <col min="9936" max="9936" customWidth="1" width="11.42578125"/>
    <col min="9937" max="9937" customWidth="1" width="11.42578125"/>
    <col min="9938" max="9938" customWidth="1" width="11.42578125"/>
    <col min="9939" max="9939" customWidth="1" width="11.42578125"/>
    <col min="9940" max="9940" customWidth="1" width="11.42578125"/>
    <col min="9941" max="9941" customWidth="1" width="11.42578125"/>
    <col min="9942" max="9942" customWidth="1" width="11.42578125"/>
    <col min="9943" max="9943" customWidth="1" width="11.42578125"/>
    <col min="9944" max="9944" customWidth="1" width="11.42578125"/>
    <col min="9945" max="9945" customWidth="1" width="11.42578125"/>
    <col min="9946" max="9946" customWidth="1" width="11.42578125"/>
    <col min="9947" max="9947" customWidth="1" width="11.42578125"/>
    <col min="9948" max="9948" customWidth="1" width="11.42578125"/>
    <col min="9949" max="9949" customWidth="1" width="11.42578125"/>
    <col min="9950" max="9950" customWidth="1" width="11.42578125"/>
    <col min="9951" max="9951" customWidth="1" width="11.42578125"/>
    <col min="9952" max="9952" customWidth="1" width="11.42578125"/>
    <col min="9953" max="9953" customWidth="1" width="11.42578125"/>
    <col min="9954" max="9954" customWidth="1" width="11.42578125"/>
    <col min="9955" max="9955" customWidth="1" width="11.42578125"/>
    <col min="9956" max="9956" customWidth="1" width="11.42578125"/>
    <col min="9957" max="9957" customWidth="1" width="11.42578125"/>
    <col min="9958" max="9958" customWidth="1" width="11.42578125"/>
    <col min="9959" max="9959" customWidth="1" width="11.42578125"/>
    <col min="9960" max="9960" customWidth="1" width="11.42578125"/>
    <col min="9961" max="9961" customWidth="1" width="11.42578125"/>
    <col min="9962" max="9962" customWidth="1" width="11.42578125"/>
    <col min="9963" max="9963" customWidth="1" width="11.42578125"/>
    <col min="9964" max="9964" customWidth="1" width="11.42578125"/>
    <col min="9965" max="9965" customWidth="1" width="11.42578125"/>
    <col min="9966" max="9966" customWidth="1" width="11.42578125"/>
    <col min="9967" max="9967" customWidth="1" width="11.42578125"/>
    <col min="9968" max="9968" customWidth="1" width="11.42578125"/>
    <col min="9969" max="9969" customWidth="1" width="11.42578125"/>
    <col min="9970" max="9970" customWidth="1" width="11.42578125"/>
    <col min="9971" max="9971" customWidth="1" width="11.42578125"/>
    <col min="9972" max="9972" customWidth="1" width="11.42578125"/>
    <col min="9973" max="9973" customWidth="1" width="11.42578125"/>
    <col min="9974" max="9974" customWidth="1" width="11.42578125"/>
    <col min="9975" max="9975" customWidth="1" width="11.42578125"/>
    <col min="9976" max="9976" customWidth="1" width="11.42578125"/>
    <col min="9977" max="9977" customWidth="1" width="11.42578125"/>
    <col min="9978" max="9978" customWidth="1" width="11.42578125"/>
    <col min="9979" max="9979" customWidth="1" width="11.42578125"/>
    <col min="9980" max="9980" customWidth="1" width="11.42578125"/>
    <col min="9981" max="9981" customWidth="1" width="11.42578125"/>
    <col min="9982" max="9982" customWidth="1" width="11.42578125"/>
    <col min="9983" max="9983" customWidth="1" width="11.42578125"/>
    <col min="9984" max="9984" customWidth="1" width="11.42578125"/>
    <col min="9985" max="9985" customWidth="1" width="11.42578125"/>
    <col min="9986" max="9986" customWidth="1" width="11.42578125"/>
    <col min="9987" max="9987" customWidth="1" width="11.42578125"/>
    <col min="9988" max="9988" customWidth="1" width="11.42578125"/>
    <col min="9989" max="9989" customWidth="1" width="11.42578125"/>
    <col min="9990" max="9990" customWidth="1" width="11.42578125"/>
    <col min="9991" max="9991" customWidth="1" width="11.42578125"/>
    <col min="9992" max="9992" customWidth="1" width="11.42578125"/>
    <col min="9993" max="9993" customWidth="1" width="11.42578125"/>
    <col min="9994" max="9994" customWidth="1" width="11.42578125"/>
    <col min="9995" max="9995" customWidth="1" width="11.42578125"/>
    <col min="9996" max="9996" customWidth="1" width="11.42578125"/>
    <col min="9997" max="9997" customWidth="1" width="11.42578125"/>
    <col min="9998" max="9998" customWidth="1" width="11.42578125"/>
    <col min="9999" max="9999" customWidth="1" width="11.42578125"/>
    <col min="10000" max="10000" customWidth="1" width="11.42578125"/>
    <col min="10001" max="10001" customWidth="1" width="11.42578125"/>
    <col min="10002" max="10002" customWidth="1" width="11.42578125"/>
    <col min="10003" max="10003" customWidth="1" width="11.42578125"/>
    <col min="10004" max="10004" customWidth="1" width="11.42578125"/>
    <col min="10005" max="10005" customWidth="1" width="11.42578125"/>
    <col min="10006" max="10006" customWidth="1" width="11.42578125"/>
    <col min="10007" max="10007" customWidth="1" width="11.42578125"/>
    <col min="10008" max="10008" customWidth="1" width="11.42578125"/>
    <col min="10009" max="10009" customWidth="1" width="11.42578125"/>
    <col min="10010" max="10010" customWidth="1" width="11.42578125"/>
    <col min="10011" max="10011" customWidth="1" width="11.42578125"/>
    <col min="10012" max="10012" customWidth="1" width="11.42578125"/>
    <col min="10013" max="10013" customWidth="1" width="11.42578125"/>
    <col min="10014" max="10014" customWidth="1" width="11.42578125"/>
    <col min="10015" max="10015" customWidth="1" width="11.42578125"/>
    <col min="10016" max="10016" customWidth="1" width="11.42578125"/>
    <col min="10017" max="10017" customWidth="1" width="11.42578125"/>
    <col min="10018" max="10018" customWidth="1" width="11.42578125"/>
    <col min="10019" max="10019" customWidth="1" width="11.42578125"/>
    <col min="10020" max="10020" customWidth="1" width="11.42578125"/>
    <col min="10021" max="10021" customWidth="1" width="11.42578125"/>
    <col min="10022" max="10022" customWidth="1" width="11.42578125"/>
    <col min="10023" max="10023" customWidth="1" width="11.42578125"/>
    <col min="10024" max="10024" customWidth="1" width="11.42578125"/>
    <col min="10025" max="10025" customWidth="1" width="11.42578125"/>
    <col min="10026" max="10026" customWidth="1" width="11.42578125"/>
    <col min="10027" max="10027" customWidth="1" width="11.42578125"/>
    <col min="10028" max="10028" customWidth="1" width="11.42578125"/>
    <col min="10029" max="10029" customWidth="1" width="11.42578125"/>
    <col min="10030" max="10030" customWidth="1" width="11.42578125"/>
    <col min="10031" max="10031" customWidth="1" width="11.42578125"/>
    <col min="10032" max="10032" customWidth="1" width="11.42578125"/>
    <col min="10033" max="10033" customWidth="1" width="11.42578125"/>
    <col min="10034" max="10034" customWidth="1" width="11.42578125"/>
    <col min="10035" max="10035" customWidth="1" width="11.42578125"/>
    <col min="10036" max="10036" customWidth="1" width="11.42578125"/>
    <col min="10037" max="10037" customWidth="1" width="11.42578125"/>
    <col min="10038" max="10038" customWidth="1" width="11.42578125"/>
    <col min="10039" max="10039" customWidth="1" width="11.42578125"/>
    <col min="10040" max="10040" customWidth="1" width="11.42578125"/>
    <col min="10041" max="10041" customWidth="1" width="11.42578125"/>
    <col min="10042" max="10042" customWidth="1" width="11.42578125"/>
    <col min="10043" max="10043" customWidth="1" width="11.42578125"/>
    <col min="10044" max="10044" customWidth="1" width="11.42578125"/>
    <col min="10045" max="10045" customWidth="1" width="11.42578125"/>
    <col min="10046" max="10046" customWidth="1" width="11.42578125"/>
    <col min="10047" max="10047" customWidth="1" width="11.42578125"/>
    <col min="10048" max="10048" customWidth="1" width="11.42578125"/>
    <col min="10049" max="10049" customWidth="1" width="11.42578125"/>
    <col min="10050" max="10050" customWidth="1" width="11.42578125"/>
    <col min="10051" max="10051" customWidth="1" width="11.42578125"/>
    <col min="10052" max="10052" customWidth="1" width="11.42578125"/>
    <col min="10053" max="10053" customWidth="1" width="11.42578125"/>
    <col min="10054" max="10054" customWidth="1" width="11.42578125"/>
    <col min="10055" max="10055" customWidth="1" width="11.42578125"/>
    <col min="10056" max="10056" customWidth="1" width="11.42578125"/>
    <col min="10057" max="10057" customWidth="1" width="11.42578125"/>
    <col min="10058" max="10058" customWidth="1" width="11.42578125"/>
    <col min="10059" max="10059" customWidth="1" width="11.42578125"/>
    <col min="10060" max="10060" customWidth="1" width="11.42578125"/>
    <col min="10061" max="10061" customWidth="1" width="11.42578125"/>
    <col min="10062" max="10062" customWidth="1" width="11.42578125"/>
    <col min="10063" max="10063" customWidth="1" width="11.42578125"/>
    <col min="10064" max="10064" customWidth="1" width="11.42578125"/>
    <col min="10065" max="10065" customWidth="1" width="11.42578125"/>
    <col min="10066" max="10066" customWidth="1" width="11.42578125"/>
    <col min="10067" max="10067" customWidth="1" width="11.42578125"/>
    <col min="10068" max="10068" customWidth="1" width="11.42578125"/>
    <col min="10069" max="10069" customWidth="1" width="11.42578125"/>
    <col min="10070" max="10070" customWidth="1" width="11.42578125"/>
    <col min="10071" max="10071" customWidth="1" width="11.42578125"/>
    <col min="10072" max="10072" customWidth="1" width="11.42578125"/>
    <col min="10073" max="10073" customWidth="1" width="11.42578125"/>
    <col min="10074" max="10074" customWidth="1" width="11.42578125"/>
    <col min="10075" max="10075" customWidth="1" width="11.42578125"/>
    <col min="10076" max="10076" customWidth="1" width="11.42578125"/>
    <col min="10077" max="10077" customWidth="1" width="11.42578125"/>
    <col min="10078" max="10078" customWidth="1" width="11.42578125"/>
    <col min="10079" max="10079" customWidth="1" width="11.42578125"/>
    <col min="10080" max="10080" customWidth="1" width="11.42578125"/>
    <col min="10081" max="10081" customWidth="1" width="11.42578125"/>
    <col min="10082" max="10082" customWidth="1" width="11.42578125"/>
    <col min="10083" max="10083" customWidth="1" width="11.42578125"/>
    <col min="10084" max="10084" customWidth="1" width="11.42578125"/>
    <col min="10085" max="10085" customWidth="1" width="11.42578125"/>
    <col min="10086" max="10086" customWidth="1" width="11.42578125"/>
    <col min="10087" max="10087" customWidth="1" width="11.42578125"/>
    <col min="10088" max="10088" customWidth="1" width="11.42578125"/>
    <col min="10089" max="10089" customWidth="1" width="11.42578125"/>
    <col min="10090" max="10090" customWidth="1" width="11.42578125"/>
    <col min="10091" max="10091" customWidth="1" width="11.42578125"/>
    <col min="10092" max="10092" customWidth="1" width="11.42578125"/>
    <col min="10093" max="10093" customWidth="1" width="11.42578125"/>
    <col min="10094" max="10094" customWidth="1" width="11.42578125"/>
    <col min="10095" max="10095" customWidth="1" width="11.42578125"/>
    <col min="10096" max="10096" customWidth="1" width="11.42578125"/>
    <col min="10097" max="10097" customWidth="1" width="11.42578125"/>
    <col min="10098" max="10098" customWidth="1" width="11.42578125"/>
    <col min="10099" max="10099" customWidth="1" width="11.42578125"/>
    <col min="10100" max="10100" customWidth="1" width="11.42578125"/>
    <col min="10101" max="10101" customWidth="1" width="11.42578125"/>
    <col min="10102" max="10102" customWidth="1" width="11.42578125"/>
    <col min="10103" max="10103" customWidth="1" width="11.42578125"/>
    <col min="10104" max="10104" customWidth="1" width="11.42578125"/>
    <col min="10105" max="10105" customWidth="1" width="11.42578125"/>
    <col min="10106" max="10106" customWidth="1" width="11.42578125"/>
    <col min="10107" max="10107" customWidth="1" width="11.42578125"/>
    <col min="10108" max="10108" customWidth="1" width="11.42578125"/>
    <col min="10109" max="10109" customWidth="1" width="11.42578125"/>
    <col min="10110" max="10110" customWidth="1" width="11.42578125"/>
    <col min="10111" max="10111" customWidth="1" width="11.42578125"/>
    <col min="10112" max="10112" customWidth="1" width="11.42578125"/>
    <col min="10113" max="10113" customWidth="1" width="11.42578125"/>
    <col min="10114" max="10114" customWidth="1" width="11.42578125"/>
    <col min="10115" max="10115" customWidth="1" width="11.42578125"/>
    <col min="10116" max="10116" customWidth="1" width="11.42578125"/>
    <col min="10117" max="10117" customWidth="1" width="11.42578125"/>
    <col min="10118" max="10118" customWidth="1" width="11.42578125"/>
    <col min="10119" max="10119" customWidth="1" width="11.42578125"/>
    <col min="10120" max="10120" customWidth="1" width="11.42578125"/>
    <col min="10121" max="10121" customWidth="1" width="11.42578125"/>
    <col min="10122" max="10122" customWidth="1" width="11.42578125"/>
    <col min="10123" max="10123" customWidth="1" width="11.42578125"/>
    <col min="10124" max="10124" customWidth="1" width="11.42578125"/>
    <col min="10125" max="10125" customWidth="1" width="11.42578125"/>
    <col min="10126" max="10126" customWidth="1" width="11.42578125"/>
    <col min="10127" max="10127" customWidth="1" width="11.42578125"/>
    <col min="10128" max="10128" customWidth="1" width="11.42578125"/>
    <col min="10129" max="10129" customWidth="1" width="11.42578125"/>
    <col min="10130" max="10130" customWidth="1" width="11.42578125"/>
    <col min="10131" max="10131" customWidth="1" width="11.42578125"/>
    <col min="10132" max="10132" customWidth="1" width="11.42578125"/>
    <col min="10133" max="10133" customWidth="1" width="11.42578125"/>
    <col min="10134" max="10134" customWidth="1" width="11.42578125"/>
    <col min="10135" max="10135" customWidth="1" width="11.42578125"/>
    <col min="10136" max="10136" customWidth="1" width="11.42578125"/>
    <col min="10137" max="10137" customWidth="1" width="11.42578125"/>
    <col min="10138" max="10138" customWidth="1" width="11.42578125"/>
    <col min="10139" max="10139" customWidth="1" width="11.42578125"/>
    <col min="10140" max="10140" customWidth="1" width="11.42578125"/>
    <col min="10141" max="10141" customWidth="1" width="11.42578125"/>
    <col min="10142" max="10142" customWidth="1" width="11.42578125"/>
    <col min="10143" max="10143" customWidth="1" width="11.42578125"/>
    <col min="10144" max="10144" customWidth="1" width="11.42578125"/>
    <col min="10145" max="10145" customWidth="1" width="11.42578125"/>
    <col min="10146" max="10146" customWidth="1" width="11.42578125"/>
    <col min="10147" max="10147" customWidth="1" width="11.42578125"/>
    <col min="10148" max="10148" customWidth="1" width="11.42578125"/>
    <col min="10149" max="10149" customWidth="1" width="11.42578125"/>
    <col min="10150" max="10150" customWidth="1" width="11.42578125"/>
    <col min="10151" max="10151" customWidth="1" width="11.42578125"/>
    <col min="10152" max="10152" customWidth="1" width="11.42578125"/>
    <col min="10153" max="10153" customWidth="1" width="11.42578125"/>
    <col min="10154" max="10154" customWidth="1" width="11.42578125"/>
    <col min="10155" max="10155" customWidth="1" width="11.42578125"/>
    <col min="10156" max="10156" customWidth="1" width="11.42578125"/>
    <col min="10157" max="10157" customWidth="1" width="11.42578125"/>
    <col min="10158" max="10158" customWidth="1" width="11.42578125"/>
    <col min="10159" max="10159" customWidth="1" width="11.42578125"/>
    <col min="10160" max="10160" customWidth="1" width="11.42578125"/>
    <col min="10161" max="10161" customWidth="1" width="11.42578125"/>
    <col min="10162" max="10162" customWidth="1" width="11.42578125"/>
    <col min="10163" max="10163" customWidth="1" width="11.42578125"/>
    <col min="10164" max="10164" customWidth="1" width="11.42578125"/>
    <col min="10165" max="10165" customWidth="1" width="11.42578125"/>
    <col min="10166" max="10166" customWidth="1" width="11.42578125"/>
    <col min="10167" max="10167" customWidth="1" width="11.42578125"/>
    <col min="10168" max="10168" customWidth="1" width="11.42578125"/>
    <col min="10169" max="10169" customWidth="1" width="11.42578125"/>
    <col min="10170" max="10170" customWidth="1" width="11.42578125"/>
    <col min="10171" max="10171" customWidth="1" width="11.42578125"/>
    <col min="10172" max="10172" customWidth="1" width="11.42578125"/>
    <col min="10173" max="10173" customWidth="1" width="11.42578125"/>
    <col min="10174" max="10174" customWidth="1" width="11.42578125"/>
    <col min="10175" max="10175" customWidth="1" width="11.42578125"/>
    <col min="10176" max="10176" customWidth="1" width="11.42578125"/>
    <col min="10177" max="10177" customWidth="1" width="11.42578125"/>
    <col min="10178" max="10178" customWidth="1" width="11.42578125"/>
    <col min="10179" max="10179" customWidth="1" width="11.42578125"/>
    <col min="10180" max="10180" customWidth="1" width="11.42578125"/>
    <col min="10181" max="10181" customWidth="1" width="11.42578125"/>
    <col min="10182" max="10182" customWidth="1" width="11.42578125"/>
    <col min="10183" max="10183" customWidth="1" width="11.42578125"/>
    <col min="10184" max="10184" customWidth="1" width="11.42578125"/>
    <col min="10185" max="10185" customWidth="1" width="11.42578125"/>
    <col min="10186" max="10186" customWidth="1" width="11.42578125"/>
    <col min="10187" max="10187" customWidth="1" width="11.42578125"/>
    <col min="10188" max="10188" customWidth="1" width="11.42578125"/>
    <col min="10189" max="10189" customWidth="1" width="11.42578125"/>
    <col min="10190" max="10190" customWidth="1" width="11.42578125"/>
    <col min="10191" max="10191" customWidth="1" width="11.42578125"/>
    <col min="10192" max="10192" customWidth="1" width="11.42578125"/>
    <col min="10193" max="10193" customWidth="1" width="11.42578125"/>
    <col min="10194" max="10194" customWidth="1" width="11.42578125"/>
    <col min="10195" max="10195" customWidth="1" width="11.42578125"/>
    <col min="10196" max="10196" customWidth="1" width="11.42578125"/>
    <col min="10197" max="10197" customWidth="1" width="11.42578125"/>
    <col min="10198" max="10198" customWidth="1" width="11.42578125"/>
    <col min="10199" max="10199" customWidth="1" width="11.42578125"/>
    <col min="10200" max="10200" customWidth="1" width="11.42578125"/>
    <col min="10201" max="10201" customWidth="1" width="11.42578125"/>
    <col min="10202" max="10202" customWidth="1" width="11.42578125"/>
    <col min="10203" max="10203" customWidth="1" width="11.42578125"/>
    <col min="10204" max="10204" customWidth="1" width="11.42578125"/>
    <col min="10205" max="10205" customWidth="1" width="11.42578125"/>
    <col min="10206" max="10206" customWidth="1" width="11.42578125"/>
    <col min="10207" max="10207" customWidth="1" width="11.42578125"/>
    <col min="10208" max="10208" customWidth="1" width="11.42578125"/>
    <col min="10209" max="10209" customWidth="1" width="11.42578125"/>
    <col min="10210" max="10210" customWidth="1" width="11.42578125"/>
    <col min="10211" max="10211" customWidth="1" width="11.42578125"/>
    <col min="10212" max="10212" customWidth="1" width="11.42578125"/>
    <col min="10213" max="10213" customWidth="1" width="11.42578125"/>
    <col min="10214" max="10214" customWidth="1" width="11.42578125"/>
    <col min="10215" max="10215" customWidth="1" width="11.42578125"/>
    <col min="10216" max="10216" customWidth="1" width="11.42578125"/>
    <col min="10217" max="10217" customWidth="1" width="11.42578125"/>
    <col min="10218" max="10218" customWidth="1" width="11.42578125"/>
    <col min="10219" max="10219" customWidth="1" width="11.42578125"/>
    <col min="10220" max="10220" customWidth="1" width="11.42578125"/>
    <col min="10221" max="10221" customWidth="1" width="11.42578125"/>
    <col min="10222" max="10222" customWidth="1" width="11.42578125"/>
    <col min="10223" max="10223" customWidth="1" width="11.42578125"/>
    <col min="10224" max="10224" customWidth="1" width="11.42578125"/>
    <col min="10225" max="10225" customWidth="1" width="11.42578125"/>
    <col min="10226" max="10226" customWidth="1" width="11.42578125"/>
    <col min="10227" max="10227" customWidth="1" width="11.42578125"/>
    <col min="10228" max="10228" customWidth="1" width="11.42578125"/>
    <col min="10229" max="10229" customWidth="1" width="11.42578125"/>
    <col min="10230" max="10230" customWidth="1" width="11.42578125"/>
    <col min="10231" max="10231" customWidth="1" width="11.42578125"/>
    <col min="10232" max="10232" customWidth="1" width="11.42578125"/>
    <col min="10233" max="10233" customWidth="1" width="11.42578125"/>
    <col min="10234" max="10234" customWidth="1" width="11.42578125"/>
    <col min="10235" max="10235" customWidth="1" width="11.42578125"/>
    <col min="10236" max="10236" customWidth="1" width="11.42578125"/>
    <col min="10237" max="10237" customWidth="1" width="11.42578125"/>
    <col min="10238" max="10238" customWidth="1" width="11.42578125"/>
    <col min="10239" max="10239" customWidth="1" width="11.42578125"/>
    <col min="10240" max="10240" customWidth="1" width="11.42578125"/>
    <col min="10241" max="10241" customWidth="1" width="11.42578125"/>
    <col min="10242" max="10242" customWidth="1" width="11.42578125"/>
    <col min="10243" max="10243" customWidth="1" width="11.42578125"/>
    <col min="10244" max="10244" customWidth="1" width="11.42578125"/>
    <col min="10245" max="10245" customWidth="1" width="11.42578125"/>
    <col min="10246" max="10246" customWidth="1" width="11.42578125"/>
    <col min="10247" max="10247" customWidth="1" width="11.42578125"/>
    <col min="10248" max="10248" customWidth="1" width="11.42578125"/>
    <col min="10249" max="10249" customWidth="1" width="11.42578125"/>
    <col min="10250" max="10250" customWidth="1" width="11.42578125"/>
    <col min="10251" max="10251" customWidth="1" width="11.42578125"/>
    <col min="10252" max="10252" customWidth="1" width="11.42578125"/>
    <col min="10253" max="10253" customWidth="1" width="11.42578125"/>
    <col min="10254" max="10254" customWidth="1" width="11.42578125"/>
    <col min="10255" max="10255" customWidth="1" width="11.42578125"/>
    <col min="10256" max="10256" customWidth="1" width="11.42578125"/>
    <col min="10257" max="10257" customWidth="1" width="11.42578125"/>
    <col min="10258" max="10258" customWidth="1" width="11.42578125"/>
    <col min="10259" max="10259" customWidth="1" width="11.42578125"/>
    <col min="10260" max="10260" customWidth="1" width="11.42578125"/>
    <col min="10261" max="10261" customWidth="1" width="11.42578125"/>
    <col min="10262" max="10262" customWidth="1" width="11.42578125"/>
    <col min="10263" max="10263" customWidth="1" width="11.42578125"/>
    <col min="10264" max="10264" customWidth="1" width="11.42578125"/>
    <col min="10265" max="10265" customWidth="1" width="11.42578125"/>
    <col min="10266" max="10266" customWidth="1" width="11.42578125"/>
    <col min="10267" max="10267" customWidth="1" width="11.42578125"/>
    <col min="10268" max="10268" customWidth="1" width="11.42578125"/>
    <col min="10269" max="10269" customWidth="1" width="11.42578125"/>
    <col min="10270" max="10270" customWidth="1" width="11.42578125"/>
    <col min="10271" max="10271" customWidth="1" width="11.42578125"/>
    <col min="10272" max="10272" customWidth="1" width="11.42578125"/>
    <col min="10273" max="10273" customWidth="1" width="11.42578125"/>
    <col min="10274" max="10274" customWidth="1" width="11.42578125"/>
    <col min="10275" max="10275" customWidth="1" width="11.42578125"/>
    <col min="10276" max="10276" customWidth="1" width="11.42578125"/>
    <col min="10277" max="10277" customWidth="1" width="11.42578125"/>
    <col min="10278" max="10278" customWidth="1" width="11.42578125"/>
    <col min="10279" max="10279" customWidth="1" width="11.42578125"/>
    <col min="10280" max="10280" customWidth="1" width="11.42578125"/>
    <col min="10281" max="10281" customWidth="1" width="11.42578125"/>
    <col min="10282" max="10282" customWidth="1" width="11.42578125"/>
    <col min="10283" max="10283" customWidth="1" width="11.42578125"/>
    <col min="10284" max="10284" customWidth="1" width="11.42578125"/>
    <col min="10285" max="10285" customWidth="1" width="11.42578125"/>
    <col min="10286" max="10286" customWidth="1" width="11.42578125"/>
    <col min="10287" max="10287" customWidth="1" width="11.42578125"/>
    <col min="10288" max="10288" customWidth="1" width="11.42578125"/>
    <col min="10289" max="10289" customWidth="1" width="11.42578125"/>
    <col min="10290" max="10290" customWidth="1" width="11.42578125"/>
    <col min="10291" max="10291" customWidth="1" width="11.42578125"/>
    <col min="10292" max="10292" customWidth="1" width="11.42578125"/>
    <col min="10293" max="10293" customWidth="1" width="11.42578125"/>
    <col min="10294" max="10294" customWidth="1" width="11.42578125"/>
    <col min="10295" max="10295" customWidth="1" width="11.42578125"/>
    <col min="10296" max="10296" customWidth="1" width="11.42578125"/>
    <col min="10297" max="10297" customWidth="1" width="11.42578125"/>
    <col min="10298" max="10298" customWidth="1" width="11.42578125"/>
    <col min="10299" max="10299" customWidth="1" width="11.42578125"/>
    <col min="10300" max="10300" customWidth="1" width="11.42578125"/>
    <col min="10301" max="10301" customWidth="1" width="11.42578125"/>
    <col min="10302" max="10302" customWidth="1" width="11.42578125"/>
    <col min="10303" max="10303" customWidth="1" width="11.42578125"/>
    <col min="10304" max="10304" customWidth="1" width="11.42578125"/>
    <col min="10305" max="10305" customWidth="1" width="11.42578125"/>
    <col min="10306" max="10306" customWidth="1" width="11.42578125"/>
    <col min="10307" max="10307" customWidth="1" width="11.42578125"/>
    <col min="10308" max="10308" customWidth="1" width="11.42578125"/>
    <col min="10309" max="10309" customWidth="1" width="11.42578125"/>
    <col min="10310" max="10310" customWidth="1" width="11.42578125"/>
    <col min="10311" max="10311" customWidth="1" width="11.42578125"/>
    <col min="10312" max="10312" customWidth="1" width="11.42578125"/>
    <col min="10313" max="10313" customWidth="1" width="11.42578125"/>
    <col min="10314" max="10314" customWidth="1" width="11.42578125"/>
    <col min="10315" max="10315" customWidth="1" width="11.42578125"/>
    <col min="10316" max="10316" customWidth="1" width="11.42578125"/>
    <col min="10317" max="10317" customWidth="1" width="11.42578125"/>
    <col min="10318" max="10318" customWidth="1" width="11.42578125"/>
    <col min="10319" max="10319" customWidth="1" width="11.42578125"/>
    <col min="10320" max="10320" customWidth="1" width="11.42578125"/>
    <col min="10321" max="10321" customWidth="1" width="11.42578125"/>
    <col min="10322" max="10322" customWidth="1" width="11.42578125"/>
    <col min="10323" max="10323" customWidth="1" width="11.42578125"/>
    <col min="10324" max="10324" customWidth="1" width="11.42578125"/>
    <col min="10325" max="10325" customWidth="1" width="11.42578125"/>
    <col min="10326" max="10326" customWidth="1" width="11.42578125"/>
    <col min="10327" max="10327" customWidth="1" width="11.42578125"/>
    <col min="10328" max="10328" customWidth="1" width="11.42578125"/>
    <col min="10329" max="10329" customWidth="1" width="11.42578125"/>
    <col min="10330" max="10330" customWidth="1" width="11.42578125"/>
    <col min="10331" max="10331" customWidth="1" width="11.42578125"/>
    <col min="10332" max="10332" customWidth="1" width="11.42578125"/>
    <col min="10333" max="10333" customWidth="1" width="11.42578125"/>
    <col min="10334" max="10334" customWidth="1" width="11.42578125"/>
    <col min="10335" max="10335" customWidth="1" width="11.42578125"/>
    <col min="10336" max="10336" customWidth="1" width="11.42578125"/>
    <col min="10337" max="10337" customWidth="1" width="11.42578125"/>
    <col min="10338" max="10338" customWidth="1" width="11.42578125"/>
    <col min="10339" max="10339" customWidth="1" width="11.42578125"/>
    <col min="10340" max="10340" customWidth="1" width="11.42578125"/>
    <col min="10341" max="10341" customWidth="1" width="11.42578125"/>
    <col min="10342" max="10342" customWidth="1" width="11.42578125"/>
    <col min="10343" max="10343" customWidth="1" width="11.42578125"/>
    <col min="10344" max="10344" customWidth="1" width="11.42578125"/>
    <col min="10345" max="10345" customWidth="1" width="11.42578125"/>
    <col min="10346" max="10346" customWidth="1" width="11.42578125"/>
    <col min="10347" max="10347" customWidth="1" width="11.42578125"/>
    <col min="10348" max="10348" customWidth="1" width="11.42578125"/>
    <col min="10349" max="10349" customWidth="1" width="11.42578125"/>
    <col min="10350" max="10350" customWidth="1" width="11.42578125"/>
    <col min="10351" max="10351" customWidth="1" width="11.42578125"/>
    <col min="10352" max="10352" customWidth="1" width="11.42578125"/>
    <col min="10353" max="10353" customWidth="1" width="11.42578125"/>
    <col min="10354" max="10354" customWidth="1" width="11.42578125"/>
    <col min="10355" max="10355" customWidth="1" width="11.42578125"/>
    <col min="10356" max="10356" customWidth="1" width="11.42578125"/>
    <col min="10357" max="10357" customWidth="1" width="11.42578125"/>
    <col min="10358" max="10358" customWidth="1" width="11.42578125"/>
    <col min="10359" max="10359" customWidth="1" width="11.42578125"/>
    <col min="10360" max="10360" customWidth="1" width="11.42578125"/>
    <col min="10361" max="10361" customWidth="1" width="11.42578125"/>
    <col min="10362" max="10362" customWidth="1" width="11.42578125"/>
    <col min="10363" max="10363" customWidth="1" width="11.42578125"/>
    <col min="10364" max="10364" customWidth="1" width="11.42578125"/>
    <col min="10365" max="10365" customWidth="1" width="11.42578125"/>
    <col min="10366" max="10366" customWidth="1" width="11.42578125"/>
    <col min="10367" max="10367" customWidth="1" width="11.42578125"/>
    <col min="10368" max="10368" customWidth="1" width="11.42578125"/>
    <col min="10369" max="10369" customWidth="1" width="11.42578125"/>
    <col min="10370" max="10370" customWidth="1" width="11.42578125"/>
    <col min="10371" max="10371" customWidth="1" width="11.42578125"/>
    <col min="10372" max="10372" customWidth="1" width="11.42578125"/>
    <col min="10373" max="10373" customWidth="1" width="11.42578125"/>
    <col min="10374" max="10374" customWidth="1" width="11.42578125"/>
    <col min="10375" max="10375" customWidth="1" width="11.42578125"/>
    <col min="10376" max="10376" customWidth="1" width="11.42578125"/>
    <col min="10377" max="10377" customWidth="1" width="11.42578125"/>
    <col min="10378" max="10378" customWidth="1" width="11.42578125"/>
    <col min="10379" max="10379" customWidth="1" width="11.42578125"/>
    <col min="10380" max="10380" customWidth="1" width="11.42578125"/>
    <col min="10381" max="10381" customWidth="1" width="11.42578125"/>
    <col min="10382" max="10382" customWidth="1" width="11.42578125"/>
    <col min="10383" max="10383" customWidth="1" width="11.42578125"/>
    <col min="10384" max="10384" customWidth="1" width="11.42578125"/>
    <col min="10385" max="10385" customWidth="1" width="11.42578125"/>
    <col min="10386" max="10386" customWidth="1" width="11.42578125"/>
    <col min="10387" max="10387" customWidth="1" width="11.42578125"/>
    <col min="10388" max="10388" customWidth="1" width="11.42578125"/>
    <col min="10389" max="10389" customWidth="1" width="11.42578125"/>
    <col min="10390" max="10390" customWidth="1" width="11.42578125"/>
    <col min="10391" max="10391" customWidth="1" width="11.42578125"/>
    <col min="10392" max="10392" customWidth="1" width="11.42578125"/>
    <col min="10393" max="10393" customWidth="1" width="11.42578125"/>
    <col min="10394" max="10394" customWidth="1" width="11.42578125"/>
    <col min="10395" max="10395" customWidth="1" width="11.42578125"/>
    <col min="10396" max="10396" customWidth="1" width="11.42578125"/>
    <col min="10397" max="10397" customWidth="1" width="11.42578125"/>
    <col min="10398" max="10398" customWidth="1" width="11.42578125"/>
    <col min="10399" max="10399" customWidth="1" width="11.42578125"/>
    <col min="10400" max="10400" customWidth="1" width="11.42578125"/>
    <col min="10401" max="10401" customWidth="1" width="11.42578125"/>
    <col min="10402" max="10402" customWidth="1" width="11.42578125"/>
    <col min="10403" max="10403" customWidth="1" width="11.42578125"/>
    <col min="10404" max="10404" customWidth="1" width="11.42578125"/>
    <col min="10405" max="10405" customWidth="1" width="11.42578125"/>
    <col min="10406" max="10406" customWidth="1" width="11.42578125"/>
    <col min="10407" max="10407" customWidth="1" width="11.42578125"/>
    <col min="10408" max="10408" customWidth="1" width="11.42578125"/>
    <col min="10409" max="10409" customWidth="1" width="11.42578125"/>
    <col min="10410" max="10410" customWidth="1" width="11.42578125"/>
    <col min="10411" max="10411" customWidth="1" width="11.42578125"/>
    <col min="10412" max="10412" customWidth="1" width="11.42578125"/>
    <col min="10413" max="10413" customWidth="1" width="11.42578125"/>
    <col min="10414" max="10414" customWidth="1" width="11.42578125"/>
    <col min="10415" max="10415" customWidth="1" width="11.42578125"/>
    <col min="10416" max="10416" customWidth="1" width="11.42578125"/>
    <col min="10417" max="10417" customWidth="1" width="11.42578125"/>
    <col min="10418" max="10418" customWidth="1" width="11.42578125"/>
    <col min="10419" max="10419" customWidth="1" width="11.42578125"/>
    <col min="10420" max="10420" customWidth="1" width="11.42578125"/>
    <col min="10421" max="10421" customWidth="1" width="11.42578125"/>
    <col min="10422" max="10422" customWidth="1" width="11.42578125"/>
    <col min="10423" max="10423" customWidth="1" width="11.42578125"/>
    <col min="10424" max="10424" customWidth="1" width="11.42578125"/>
    <col min="10425" max="10425" customWidth="1" width="11.42578125"/>
    <col min="10426" max="10426" customWidth="1" width="11.42578125"/>
    <col min="10427" max="10427" customWidth="1" width="11.42578125"/>
    <col min="10428" max="10428" customWidth="1" width="11.42578125"/>
    <col min="10429" max="10429" customWidth="1" width="11.42578125"/>
    <col min="10430" max="10430" customWidth="1" width="11.42578125"/>
    <col min="10431" max="10431" customWidth="1" width="11.42578125"/>
    <col min="10432" max="10432" customWidth="1" width="11.42578125"/>
    <col min="10433" max="10433" customWidth="1" width="11.42578125"/>
    <col min="10434" max="10434" customWidth="1" width="11.42578125"/>
    <col min="10435" max="10435" customWidth="1" width="11.42578125"/>
    <col min="10436" max="10436" customWidth="1" width="11.42578125"/>
    <col min="10437" max="10437" customWidth="1" width="11.42578125"/>
    <col min="10438" max="10438" customWidth="1" width="11.42578125"/>
    <col min="10439" max="10439" customWidth="1" width="11.42578125"/>
    <col min="10440" max="10440" customWidth="1" width="11.42578125"/>
    <col min="10441" max="10441" customWidth="1" width="11.42578125"/>
    <col min="10442" max="10442" customWidth="1" width="11.42578125"/>
    <col min="10443" max="10443" customWidth="1" width="11.42578125"/>
    <col min="10444" max="10444" customWidth="1" width="11.42578125"/>
    <col min="10445" max="10445" customWidth="1" width="11.42578125"/>
    <col min="10446" max="10446" customWidth="1" width="11.42578125"/>
    <col min="10447" max="10447" customWidth="1" width="11.42578125"/>
    <col min="10448" max="10448" customWidth="1" width="11.42578125"/>
    <col min="10449" max="10449" customWidth="1" width="11.42578125"/>
    <col min="10450" max="10450" customWidth="1" width="11.42578125"/>
    <col min="10451" max="10451" customWidth="1" width="11.42578125"/>
    <col min="10452" max="10452" customWidth="1" width="11.42578125"/>
    <col min="10453" max="10453" customWidth="1" width="11.42578125"/>
    <col min="10454" max="10454" customWidth="1" width="11.42578125"/>
    <col min="10455" max="10455" customWidth="1" width="11.42578125"/>
    <col min="10456" max="10456" customWidth="1" width="11.42578125"/>
    <col min="10457" max="10457" customWidth="1" width="11.42578125"/>
    <col min="10458" max="10458" customWidth="1" width="11.42578125"/>
    <col min="10459" max="10459" customWidth="1" width="11.42578125"/>
    <col min="10460" max="10460" customWidth="1" width="11.42578125"/>
    <col min="10461" max="10461" customWidth="1" width="11.42578125"/>
    <col min="10462" max="10462" customWidth="1" width="11.42578125"/>
    <col min="10463" max="10463" customWidth="1" width="11.42578125"/>
    <col min="10464" max="10464" customWidth="1" width="11.42578125"/>
    <col min="10465" max="10465" customWidth="1" width="11.42578125"/>
    <col min="10466" max="10466" customWidth="1" width="11.42578125"/>
    <col min="10467" max="10467" customWidth="1" width="11.42578125"/>
    <col min="10468" max="10468" customWidth="1" width="11.42578125"/>
    <col min="10469" max="10469" customWidth="1" width="11.42578125"/>
    <col min="10470" max="10470" customWidth="1" width="11.42578125"/>
    <col min="10471" max="10471" customWidth="1" width="11.42578125"/>
    <col min="10472" max="10472" customWidth="1" width="11.42578125"/>
    <col min="10473" max="10473" customWidth="1" width="11.42578125"/>
    <col min="10474" max="10474" customWidth="1" width="11.42578125"/>
    <col min="10475" max="10475" customWidth="1" width="11.42578125"/>
    <col min="10476" max="10476" customWidth="1" width="11.42578125"/>
    <col min="10477" max="10477" customWidth="1" width="11.42578125"/>
    <col min="10478" max="10478" customWidth="1" width="11.42578125"/>
    <col min="10479" max="10479" customWidth="1" width="11.42578125"/>
    <col min="10480" max="10480" customWidth="1" width="11.42578125"/>
    <col min="10481" max="10481" customWidth="1" width="11.42578125"/>
    <col min="10482" max="10482" customWidth="1" width="11.42578125"/>
    <col min="10483" max="10483" customWidth="1" width="11.42578125"/>
    <col min="10484" max="10484" customWidth="1" width="11.42578125"/>
    <col min="10485" max="10485" customWidth="1" width="11.42578125"/>
    <col min="10486" max="10486" customWidth="1" width="11.42578125"/>
    <col min="10487" max="10487" customWidth="1" width="11.42578125"/>
    <col min="10488" max="10488" customWidth="1" width="11.42578125"/>
    <col min="10489" max="10489" customWidth="1" width="11.42578125"/>
    <col min="10490" max="10490" customWidth="1" width="11.42578125"/>
    <col min="10491" max="10491" customWidth="1" width="11.42578125"/>
    <col min="10492" max="10492" customWidth="1" width="11.42578125"/>
    <col min="10493" max="10493" customWidth="1" width="11.42578125"/>
    <col min="10494" max="10494" customWidth="1" width="11.42578125"/>
    <col min="10495" max="10495" customWidth="1" width="11.42578125"/>
    <col min="10496" max="10496" customWidth="1" width="11.42578125"/>
    <col min="10497" max="10497" customWidth="1" width="11.42578125"/>
    <col min="10498" max="10498" customWidth="1" width="11.42578125"/>
    <col min="10499" max="10499" customWidth="1" width="11.42578125"/>
    <col min="10500" max="10500" customWidth="1" width="11.42578125"/>
    <col min="10501" max="10501" customWidth="1" width="11.42578125"/>
    <col min="10502" max="10502" customWidth="1" width="11.42578125"/>
    <col min="10503" max="10503" customWidth="1" width="11.42578125"/>
    <col min="10504" max="10504" customWidth="1" width="11.42578125"/>
    <col min="10505" max="10505" customWidth="1" width="11.42578125"/>
    <col min="10506" max="10506" customWidth="1" width="11.42578125"/>
    <col min="10507" max="10507" customWidth="1" width="11.42578125"/>
    <col min="10508" max="10508" customWidth="1" width="11.42578125"/>
    <col min="10509" max="10509" customWidth="1" width="11.42578125"/>
    <col min="10510" max="10510" customWidth="1" width="11.42578125"/>
    <col min="10511" max="10511" customWidth="1" width="11.42578125"/>
    <col min="10512" max="10512" customWidth="1" width="11.42578125"/>
    <col min="10513" max="10513" customWidth="1" width="11.42578125"/>
    <col min="10514" max="10514" customWidth="1" width="11.42578125"/>
    <col min="10515" max="10515" customWidth="1" width="11.42578125"/>
    <col min="10516" max="10516" customWidth="1" width="11.42578125"/>
    <col min="10517" max="10517" customWidth="1" width="11.42578125"/>
    <col min="10518" max="10518" customWidth="1" width="11.42578125"/>
    <col min="10519" max="10519" customWidth="1" width="11.42578125"/>
    <col min="10520" max="10520" customWidth="1" width="11.42578125"/>
    <col min="10521" max="10521" customWidth="1" width="11.42578125"/>
    <col min="10522" max="10522" customWidth="1" width="11.42578125"/>
    <col min="10523" max="10523" customWidth="1" width="11.42578125"/>
    <col min="10524" max="10524" customWidth="1" width="11.42578125"/>
    <col min="10525" max="10525" customWidth="1" width="11.42578125"/>
    <col min="10526" max="10526" customWidth="1" width="11.42578125"/>
    <col min="10527" max="10527" customWidth="1" width="11.42578125"/>
    <col min="10528" max="10528" customWidth="1" width="11.42578125"/>
    <col min="10529" max="10529" customWidth="1" width="11.42578125"/>
    <col min="10530" max="10530" customWidth="1" width="11.42578125"/>
    <col min="10531" max="10531" customWidth="1" width="11.42578125"/>
    <col min="10532" max="10532" customWidth="1" width="11.42578125"/>
    <col min="10533" max="10533" customWidth="1" width="11.42578125"/>
    <col min="10534" max="10534" customWidth="1" width="11.42578125"/>
    <col min="10535" max="10535" customWidth="1" width="11.42578125"/>
    <col min="10536" max="10536" customWidth="1" width="11.42578125"/>
    <col min="10537" max="10537" customWidth="1" width="11.42578125"/>
    <col min="10538" max="10538" customWidth="1" width="11.42578125"/>
    <col min="10539" max="10539" customWidth="1" width="11.42578125"/>
    <col min="10540" max="10540" customWidth="1" width="11.42578125"/>
    <col min="10541" max="10541" customWidth="1" width="11.42578125"/>
    <col min="10542" max="10542" customWidth="1" width="11.42578125"/>
    <col min="10543" max="10543" customWidth="1" width="11.42578125"/>
    <col min="10544" max="10544" customWidth="1" width="11.42578125"/>
    <col min="10545" max="10545" customWidth="1" width="11.42578125"/>
    <col min="10546" max="10546" customWidth="1" width="11.42578125"/>
    <col min="10547" max="10547" customWidth="1" width="11.42578125"/>
    <col min="10548" max="10548" customWidth="1" width="11.42578125"/>
    <col min="10549" max="10549" customWidth="1" width="11.42578125"/>
    <col min="10550" max="10550" customWidth="1" width="11.42578125"/>
    <col min="10551" max="10551" customWidth="1" width="11.42578125"/>
    <col min="10552" max="10552" customWidth="1" width="11.42578125"/>
    <col min="10553" max="10553" customWidth="1" width="11.42578125"/>
    <col min="10554" max="10554" customWidth="1" width="11.42578125"/>
    <col min="10555" max="10555" customWidth="1" width="11.42578125"/>
    <col min="10556" max="10556" customWidth="1" width="11.42578125"/>
    <col min="10557" max="10557" customWidth="1" width="11.42578125"/>
    <col min="10558" max="10558" customWidth="1" width="11.42578125"/>
    <col min="10559" max="10559" customWidth="1" width="11.42578125"/>
    <col min="10560" max="10560" customWidth="1" width="11.42578125"/>
    <col min="10561" max="10561" customWidth="1" width="11.42578125"/>
    <col min="10562" max="10562" customWidth="1" width="11.42578125"/>
    <col min="10563" max="10563" customWidth="1" width="11.42578125"/>
    <col min="10564" max="10564" customWidth="1" width="11.42578125"/>
    <col min="10565" max="10565" customWidth="1" width="11.42578125"/>
    <col min="10566" max="10566" customWidth="1" width="11.42578125"/>
    <col min="10567" max="10567" customWidth="1" width="11.42578125"/>
    <col min="10568" max="10568" customWidth="1" width="11.42578125"/>
    <col min="10569" max="10569" customWidth="1" width="11.42578125"/>
    <col min="10570" max="10570" customWidth="1" width="11.42578125"/>
    <col min="10571" max="10571" customWidth="1" width="11.42578125"/>
    <col min="10572" max="10572" customWidth="1" width="11.42578125"/>
    <col min="10573" max="10573" customWidth="1" width="11.42578125"/>
    <col min="10574" max="10574" customWidth="1" width="11.42578125"/>
    <col min="10575" max="10575" customWidth="1" width="11.42578125"/>
    <col min="10576" max="10576" customWidth="1" width="11.42578125"/>
    <col min="10577" max="10577" customWidth="1" width="11.42578125"/>
    <col min="10578" max="10578" customWidth="1" width="11.42578125"/>
    <col min="10579" max="10579" customWidth="1" width="11.42578125"/>
    <col min="10580" max="10580" customWidth="1" width="11.42578125"/>
    <col min="10581" max="10581" customWidth="1" width="11.42578125"/>
    <col min="10582" max="10582" customWidth="1" width="11.42578125"/>
    <col min="10583" max="10583" customWidth="1" width="11.42578125"/>
    <col min="10584" max="10584" customWidth="1" width="11.42578125"/>
    <col min="10585" max="10585" customWidth="1" width="11.42578125"/>
    <col min="10586" max="10586" customWidth="1" width="11.42578125"/>
    <col min="10587" max="10587" customWidth="1" width="11.42578125"/>
    <col min="10588" max="10588" customWidth="1" width="11.42578125"/>
    <col min="10589" max="10589" customWidth="1" width="11.42578125"/>
    <col min="10590" max="10590" customWidth="1" width="11.42578125"/>
    <col min="10591" max="10591" customWidth="1" width="11.42578125"/>
    <col min="10592" max="10592" customWidth="1" width="11.42578125"/>
    <col min="10593" max="10593" customWidth="1" width="11.42578125"/>
    <col min="10594" max="10594" customWidth="1" width="11.42578125"/>
    <col min="10595" max="10595" customWidth="1" width="11.42578125"/>
    <col min="10596" max="10596" customWidth="1" width="11.42578125"/>
    <col min="10597" max="10597" customWidth="1" width="11.42578125"/>
    <col min="10598" max="10598" customWidth="1" width="11.42578125"/>
    <col min="10599" max="10599" customWidth="1" width="11.42578125"/>
    <col min="10600" max="10600" customWidth="1" width="11.42578125"/>
    <col min="10601" max="10601" customWidth="1" width="11.42578125"/>
    <col min="10602" max="10602" customWidth="1" width="11.42578125"/>
    <col min="10603" max="10603" customWidth="1" width="11.42578125"/>
    <col min="10604" max="10604" customWidth="1" width="11.42578125"/>
    <col min="10605" max="10605" customWidth="1" width="11.42578125"/>
    <col min="10606" max="10606" customWidth="1" width="11.42578125"/>
    <col min="10607" max="10607" customWidth="1" width="11.42578125"/>
    <col min="10608" max="10608" customWidth="1" width="11.42578125"/>
    <col min="10609" max="10609" customWidth="1" width="11.42578125"/>
    <col min="10610" max="10610" customWidth="1" width="11.42578125"/>
    <col min="10611" max="10611" customWidth="1" width="11.42578125"/>
    <col min="10612" max="10612" customWidth="1" width="11.42578125"/>
    <col min="10613" max="10613" customWidth="1" width="11.42578125"/>
    <col min="10614" max="10614" customWidth="1" width="11.42578125"/>
    <col min="10615" max="10615" customWidth="1" width="11.42578125"/>
    <col min="10616" max="10616" customWidth="1" width="11.42578125"/>
    <col min="10617" max="10617" customWidth="1" width="11.42578125"/>
    <col min="10618" max="10618" customWidth="1" width="11.42578125"/>
    <col min="10619" max="10619" customWidth="1" width="11.42578125"/>
    <col min="10620" max="10620" customWidth="1" width="11.42578125"/>
    <col min="10621" max="10621" customWidth="1" width="11.42578125"/>
    <col min="10622" max="10622" customWidth="1" width="11.42578125"/>
    <col min="10623" max="10623" customWidth="1" width="11.42578125"/>
    <col min="10624" max="10624" customWidth="1" width="11.42578125"/>
    <col min="10625" max="10625" customWidth="1" width="11.42578125"/>
    <col min="10626" max="10626" customWidth="1" width="11.42578125"/>
    <col min="10627" max="10627" customWidth="1" width="11.42578125"/>
    <col min="10628" max="10628" customWidth="1" width="11.42578125"/>
    <col min="10629" max="10629" customWidth="1" width="11.42578125"/>
    <col min="10630" max="10630" customWidth="1" width="11.42578125"/>
    <col min="10631" max="10631" customWidth="1" width="11.42578125"/>
    <col min="10632" max="10632" customWidth="1" width="11.42578125"/>
    <col min="10633" max="10633" customWidth="1" width="11.42578125"/>
    <col min="10634" max="10634" customWidth="1" width="11.42578125"/>
    <col min="10635" max="10635" customWidth="1" width="11.42578125"/>
    <col min="10636" max="10636" customWidth="1" width="11.42578125"/>
    <col min="10637" max="10637" customWidth="1" width="11.42578125"/>
    <col min="10638" max="10638" customWidth="1" width="11.42578125"/>
    <col min="10639" max="10639" customWidth="1" width="11.42578125"/>
    <col min="10640" max="10640" customWidth="1" width="11.42578125"/>
    <col min="10641" max="10641" customWidth="1" width="11.42578125"/>
    <col min="10642" max="10642" customWidth="1" width="11.42578125"/>
    <col min="10643" max="10643" customWidth="1" width="11.42578125"/>
    <col min="10644" max="10644" customWidth="1" width="11.42578125"/>
    <col min="10645" max="10645" customWidth="1" width="11.42578125"/>
    <col min="10646" max="10646" customWidth="1" width="11.42578125"/>
    <col min="10647" max="10647" customWidth="1" width="11.42578125"/>
    <col min="10648" max="10648" customWidth="1" width="11.42578125"/>
    <col min="10649" max="10649" customWidth="1" width="11.42578125"/>
    <col min="10650" max="10650" customWidth="1" width="11.42578125"/>
    <col min="10651" max="10651" customWidth="1" width="11.42578125"/>
    <col min="10652" max="10652" customWidth="1" width="11.42578125"/>
    <col min="10653" max="10653" customWidth="1" width="11.42578125"/>
    <col min="10654" max="10654" customWidth="1" width="11.42578125"/>
    <col min="10655" max="10655" customWidth="1" width="11.42578125"/>
    <col min="10656" max="10656" customWidth="1" width="11.42578125"/>
    <col min="10657" max="10657" customWidth="1" width="11.42578125"/>
    <col min="10658" max="10658" customWidth="1" width="11.42578125"/>
    <col min="10659" max="10659" customWidth="1" width="11.42578125"/>
    <col min="10660" max="10660" customWidth="1" width="11.42578125"/>
    <col min="10661" max="10661" customWidth="1" width="11.42578125"/>
    <col min="10662" max="10662" customWidth="1" width="11.42578125"/>
    <col min="10663" max="10663" customWidth="1" width="11.42578125"/>
    <col min="10664" max="10664" customWidth="1" width="11.42578125"/>
    <col min="10665" max="10665" customWidth="1" width="11.42578125"/>
    <col min="10666" max="10666" customWidth="1" width="11.42578125"/>
    <col min="10667" max="10667" customWidth="1" width="11.42578125"/>
    <col min="10668" max="10668" customWidth="1" width="11.42578125"/>
    <col min="10669" max="10669" customWidth="1" width="11.42578125"/>
    <col min="10670" max="10670" customWidth="1" width="11.42578125"/>
    <col min="10671" max="10671" customWidth="1" width="11.42578125"/>
    <col min="10672" max="10672" customWidth="1" width="11.42578125"/>
    <col min="10673" max="10673" customWidth="1" width="11.42578125"/>
    <col min="10674" max="10674" customWidth="1" width="11.42578125"/>
    <col min="10675" max="10675" customWidth="1" width="11.42578125"/>
    <col min="10676" max="10676" customWidth="1" width="11.42578125"/>
    <col min="10677" max="10677" customWidth="1" width="11.42578125"/>
    <col min="10678" max="10678" customWidth="1" width="11.42578125"/>
    <col min="10679" max="10679" customWidth="1" width="11.42578125"/>
    <col min="10680" max="10680" customWidth="1" width="11.42578125"/>
    <col min="10681" max="10681" customWidth="1" width="11.42578125"/>
    <col min="10682" max="10682" customWidth="1" width="11.42578125"/>
    <col min="10683" max="10683" customWidth="1" width="11.42578125"/>
    <col min="10684" max="10684" customWidth="1" width="11.42578125"/>
    <col min="10685" max="10685" customWidth="1" width="11.42578125"/>
    <col min="10686" max="10686" customWidth="1" width="11.42578125"/>
    <col min="10687" max="10687" customWidth="1" width="11.42578125"/>
    <col min="10688" max="10688" customWidth="1" width="11.42578125"/>
    <col min="10689" max="10689" customWidth="1" width="11.42578125"/>
    <col min="10690" max="10690" customWidth="1" width="11.42578125"/>
    <col min="10691" max="10691" customWidth="1" width="11.42578125"/>
    <col min="10692" max="10692" customWidth="1" width="11.42578125"/>
    <col min="10693" max="10693" customWidth="1" width="11.42578125"/>
    <col min="10694" max="10694" customWidth="1" width="11.42578125"/>
    <col min="10695" max="10695" customWidth="1" width="11.42578125"/>
    <col min="10696" max="10696" customWidth="1" width="11.42578125"/>
    <col min="10697" max="10697" customWidth="1" width="11.42578125"/>
    <col min="10698" max="10698" customWidth="1" width="11.42578125"/>
    <col min="10699" max="10699" customWidth="1" width="11.42578125"/>
    <col min="10700" max="10700" customWidth="1" width="11.42578125"/>
    <col min="10701" max="10701" customWidth="1" width="11.42578125"/>
    <col min="10702" max="10702" customWidth="1" width="11.42578125"/>
    <col min="10703" max="10703" customWidth="1" width="11.42578125"/>
    <col min="10704" max="10704" customWidth="1" width="11.42578125"/>
    <col min="10705" max="10705" customWidth="1" width="11.42578125"/>
    <col min="10706" max="10706" customWidth="1" width="11.42578125"/>
    <col min="10707" max="10707" customWidth="1" width="11.42578125"/>
    <col min="10708" max="10708" customWidth="1" width="11.42578125"/>
    <col min="10709" max="10709" customWidth="1" width="11.42578125"/>
    <col min="10710" max="10710" customWidth="1" width="11.42578125"/>
    <col min="10711" max="10711" customWidth="1" width="11.42578125"/>
    <col min="10712" max="10712" customWidth="1" width="11.42578125"/>
    <col min="10713" max="10713" customWidth="1" width="11.42578125"/>
    <col min="10714" max="10714" customWidth="1" width="11.42578125"/>
    <col min="10715" max="10715" customWidth="1" width="11.42578125"/>
    <col min="10716" max="10716" customWidth="1" width="11.42578125"/>
    <col min="10717" max="10717" customWidth="1" width="11.42578125"/>
    <col min="10718" max="10718" customWidth="1" width="11.42578125"/>
    <col min="10719" max="10719" customWidth="1" width="11.42578125"/>
    <col min="10720" max="10720" customWidth="1" width="11.42578125"/>
    <col min="10721" max="10721" customWidth="1" width="11.42578125"/>
    <col min="10722" max="10722" customWidth="1" width="11.42578125"/>
    <col min="10723" max="10723" customWidth="1" width="11.42578125"/>
    <col min="10724" max="10724" customWidth="1" width="11.42578125"/>
    <col min="10725" max="10725" customWidth="1" width="11.42578125"/>
    <col min="10726" max="10726" customWidth="1" width="11.42578125"/>
    <col min="10727" max="10727" customWidth="1" width="11.42578125"/>
    <col min="10728" max="10728" customWidth="1" width="11.42578125"/>
    <col min="10729" max="10729" customWidth="1" width="11.42578125"/>
    <col min="10730" max="10730" customWidth="1" width="11.42578125"/>
    <col min="10731" max="10731" customWidth="1" width="11.42578125"/>
    <col min="10732" max="10732" customWidth="1" width="11.42578125"/>
    <col min="10733" max="10733" customWidth="1" width="11.42578125"/>
    <col min="10734" max="10734" customWidth="1" width="11.42578125"/>
    <col min="10735" max="10735" customWidth="1" width="11.42578125"/>
    <col min="10736" max="10736" customWidth="1" width="11.42578125"/>
    <col min="10737" max="10737" customWidth="1" width="11.42578125"/>
    <col min="10738" max="10738" customWidth="1" width="11.42578125"/>
    <col min="10739" max="10739" customWidth="1" width="11.42578125"/>
    <col min="10740" max="10740" customWidth="1" width="11.42578125"/>
    <col min="10741" max="10741" customWidth="1" width="11.42578125"/>
    <col min="10742" max="10742" customWidth="1" width="11.42578125"/>
    <col min="10743" max="10743" customWidth="1" width="11.42578125"/>
    <col min="10744" max="10744" customWidth="1" width="11.42578125"/>
    <col min="10745" max="10745" customWidth="1" width="11.42578125"/>
    <col min="10746" max="10746" customWidth="1" width="11.42578125"/>
    <col min="10747" max="10747" customWidth="1" width="11.42578125"/>
    <col min="10748" max="10748" customWidth="1" width="11.42578125"/>
    <col min="10749" max="10749" customWidth="1" width="11.42578125"/>
    <col min="10750" max="10750" customWidth="1" width="11.42578125"/>
    <col min="10751" max="10751" customWidth="1" width="11.42578125"/>
    <col min="10752" max="10752" customWidth="1" width="11.42578125"/>
    <col min="10753" max="10753" customWidth="1" width="11.42578125"/>
    <col min="10754" max="10754" customWidth="1" width="11.42578125"/>
    <col min="10755" max="10755" customWidth="1" width="11.42578125"/>
    <col min="10756" max="10756" customWidth="1" width="11.42578125"/>
    <col min="10757" max="10757" customWidth="1" width="11.42578125"/>
    <col min="10758" max="10758" customWidth="1" width="11.42578125"/>
    <col min="10759" max="10759" customWidth="1" width="11.42578125"/>
    <col min="10760" max="10760" customWidth="1" width="11.42578125"/>
    <col min="10761" max="10761" customWidth="1" width="11.42578125"/>
    <col min="10762" max="10762" customWidth="1" width="11.42578125"/>
    <col min="10763" max="10763" customWidth="1" width="11.42578125"/>
    <col min="10764" max="10764" customWidth="1" width="11.42578125"/>
    <col min="10765" max="10765" customWidth="1" width="11.42578125"/>
    <col min="10766" max="10766" customWidth="1" width="11.42578125"/>
    <col min="10767" max="10767" customWidth="1" width="11.42578125"/>
    <col min="10768" max="10768" customWidth="1" width="11.42578125"/>
    <col min="10769" max="10769" customWidth="1" width="11.42578125"/>
    <col min="10770" max="10770" customWidth="1" width="11.42578125"/>
    <col min="10771" max="10771" customWidth="1" width="11.42578125"/>
    <col min="10772" max="10772" customWidth="1" width="11.42578125"/>
    <col min="10773" max="10773" customWidth="1" width="11.42578125"/>
    <col min="10774" max="10774" customWidth="1" width="11.42578125"/>
    <col min="10775" max="10775" customWidth="1" width="11.42578125"/>
    <col min="10776" max="10776" customWidth="1" width="11.42578125"/>
    <col min="10777" max="10777" customWidth="1" width="11.42578125"/>
    <col min="10778" max="10778" customWidth="1" width="11.42578125"/>
    <col min="10779" max="10779" customWidth="1" width="11.42578125"/>
    <col min="10780" max="10780" customWidth="1" width="11.42578125"/>
    <col min="10781" max="10781" customWidth="1" width="11.42578125"/>
    <col min="10782" max="10782" customWidth="1" width="11.42578125"/>
    <col min="10783" max="10783" customWidth="1" width="11.42578125"/>
    <col min="10784" max="10784" customWidth="1" width="11.42578125"/>
    <col min="10785" max="10785" customWidth="1" width="11.42578125"/>
    <col min="10786" max="10786" customWidth="1" width="11.42578125"/>
    <col min="10787" max="10787" customWidth="1" width="11.42578125"/>
    <col min="10788" max="10788" customWidth="1" width="11.42578125"/>
    <col min="10789" max="10789" customWidth="1" width="11.42578125"/>
    <col min="10790" max="10790" customWidth="1" width="11.42578125"/>
    <col min="10791" max="10791" customWidth="1" width="11.42578125"/>
    <col min="10792" max="10792" customWidth="1" width="11.42578125"/>
    <col min="10793" max="10793" customWidth="1" width="11.42578125"/>
    <col min="10794" max="10794" customWidth="1" width="11.42578125"/>
    <col min="10795" max="10795" customWidth="1" width="11.42578125"/>
    <col min="10796" max="10796" customWidth="1" width="11.42578125"/>
    <col min="10797" max="10797" customWidth="1" width="11.42578125"/>
    <col min="10798" max="10798" customWidth="1" width="11.42578125"/>
    <col min="10799" max="10799" customWidth="1" width="11.42578125"/>
    <col min="10800" max="10800" customWidth="1" width="11.42578125"/>
    <col min="10801" max="10801" customWidth="1" width="11.42578125"/>
    <col min="10802" max="10802" customWidth="1" width="11.42578125"/>
    <col min="10803" max="10803" customWidth="1" width="11.42578125"/>
    <col min="10804" max="10804" customWidth="1" width="11.42578125"/>
    <col min="10805" max="10805" customWidth="1" width="11.42578125"/>
    <col min="10806" max="10806" customWidth="1" width="11.42578125"/>
    <col min="10807" max="10807" customWidth="1" width="11.42578125"/>
    <col min="10808" max="10808" customWidth="1" width="11.42578125"/>
    <col min="10809" max="10809" customWidth="1" width="11.42578125"/>
    <col min="10810" max="10810" customWidth="1" width="11.42578125"/>
    <col min="10811" max="10811" customWidth="1" width="11.42578125"/>
    <col min="10812" max="10812" customWidth="1" width="11.42578125"/>
    <col min="10813" max="10813" customWidth="1" width="11.42578125"/>
    <col min="10814" max="10814" customWidth="1" width="11.42578125"/>
    <col min="10815" max="10815" customWidth="1" width="11.42578125"/>
    <col min="10816" max="10816" customWidth="1" width="11.42578125"/>
    <col min="10817" max="10817" customWidth="1" width="11.42578125"/>
    <col min="10818" max="10818" customWidth="1" width="11.42578125"/>
    <col min="10819" max="10819" customWidth="1" width="11.42578125"/>
    <col min="10820" max="10820" customWidth="1" width="11.42578125"/>
    <col min="10821" max="10821" customWidth="1" width="11.42578125"/>
    <col min="10822" max="10822" customWidth="1" width="11.42578125"/>
    <col min="10823" max="10823" customWidth="1" width="11.42578125"/>
    <col min="10824" max="10824" customWidth="1" width="11.42578125"/>
    <col min="10825" max="10825" customWidth="1" width="11.42578125"/>
    <col min="10826" max="10826" customWidth="1" width="11.42578125"/>
    <col min="10827" max="10827" customWidth="1" width="11.42578125"/>
    <col min="10828" max="10828" customWidth="1" width="11.42578125"/>
    <col min="10829" max="10829" customWidth="1" width="11.42578125"/>
    <col min="10830" max="10830" customWidth="1" width="11.42578125"/>
    <col min="10831" max="10831" customWidth="1" width="11.42578125"/>
    <col min="10832" max="10832" customWidth="1" width="11.42578125"/>
    <col min="10833" max="10833" customWidth="1" width="11.42578125"/>
    <col min="10834" max="10834" customWidth="1" width="11.42578125"/>
    <col min="10835" max="10835" customWidth="1" width="11.42578125"/>
    <col min="10836" max="10836" customWidth="1" width="11.42578125"/>
    <col min="10837" max="10837" customWidth="1" width="11.42578125"/>
    <col min="10838" max="10838" customWidth="1" width="11.42578125"/>
    <col min="10839" max="10839" customWidth="1" width="11.42578125"/>
    <col min="10840" max="10840" customWidth="1" width="11.42578125"/>
    <col min="10841" max="10841" customWidth="1" width="11.42578125"/>
    <col min="10842" max="10842" customWidth="1" width="11.42578125"/>
    <col min="10843" max="10843" customWidth="1" width="11.42578125"/>
    <col min="10844" max="10844" customWidth="1" width="11.42578125"/>
    <col min="10845" max="10845" customWidth="1" width="11.42578125"/>
    <col min="10846" max="10846" customWidth="1" width="11.42578125"/>
    <col min="10847" max="10847" customWidth="1" width="11.42578125"/>
    <col min="10848" max="10848" customWidth="1" width="11.42578125"/>
    <col min="10849" max="10849" customWidth="1" width="11.42578125"/>
    <col min="10850" max="10850" customWidth="1" width="11.42578125"/>
    <col min="10851" max="10851" customWidth="1" width="11.42578125"/>
    <col min="10852" max="10852" customWidth="1" width="11.42578125"/>
    <col min="10853" max="10853" customWidth="1" width="11.42578125"/>
    <col min="10854" max="10854" customWidth="1" width="11.42578125"/>
    <col min="10855" max="10855" customWidth="1" width="11.42578125"/>
    <col min="10856" max="10856" customWidth="1" width="11.42578125"/>
    <col min="10857" max="10857" customWidth="1" width="11.42578125"/>
    <col min="10858" max="10858" customWidth="1" width="11.42578125"/>
    <col min="10859" max="10859" customWidth="1" width="11.42578125"/>
    <col min="10860" max="10860" customWidth="1" width="11.42578125"/>
    <col min="10861" max="10861" customWidth="1" width="11.42578125"/>
    <col min="10862" max="10862" customWidth="1" width="11.42578125"/>
    <col min="10863" max="10863" customWidth="1" width="11.42578125"/>
    <col min="10864" max="10864" customWidth="1" width="11.42578125"/>
    <col min="10865" max="10865" customWidth="1" width="11.42578125"/>
    <col min="10866" max="10866" customWidth="1" width="11.42578125"/>
    <col min="10867" max="10867" customWidth="1" width="11.42578125"/>
    <col min="10868" max="10868" customWidth="1" width="11.42578125"/>
    <col min="10869" max="10869" customWidth="1" width="11.42578125"/>
    <col min="10870" max="10870" customWidth="1" width="11.42578125"/>
    <col min="10871" max="10871" customWidth="1" width="11.42578125"/>
    <col min="10872" max="10872" customWidth="1" width="11.42578125"/>
    <col min="10873" max="10873" customWidth="1" width="11.42578125"/>
    <col min="10874" max="10874" customWidth="1" width="11.42578125"/>
    <col min="10875" max="10875" customWidth="1" width="11.42578125"/>
    <col min="10876" max="10876" customWidth="1" width="11.42578125"/>
    <col min="10877" max="10877" customWidth="1" width="11.42578125"/>
    <col min="10878" max="10878" customWidth="1" width="11.42578125"/>
    <col min="10879" max="10879" customWidth="1" width="11.42578125"/>
    <col min="10880" max="10880" customWidth="1" width="11.42578125"/>
    <col min="10881" max="10881" customWidth="1" width="11.42578125"/>
    <col min="10882" max="10882" customWidth="1" width="11.42578125"/>
    <col min="10883" max="10883" customWidth="1" width="11.42578125"/>
    <col min="10884" max="10884" customWidth="1" width="11.42578125"/>
    <col min="10885" max="10885" customWidth="1" width="11.42578125"/>
    <col min="10886" max="10886" customWidth="1" width="11.42578125"/>
    <col min="10887" max="10887" customWidth="1" width="11.42578125"/>
    <col min="10888" max="10888" customWidth="1" width="11.42578125"/>
    <col min="10889" max="10889" customWidth="1" width="11.42578125"/>
    <col min="10890" max="10890" customWidth="1" width="11.42578125"/>
    <col min="10891" max="10891" customWidth="1" width="11.42578125"/>
    <col min="10892" max="10892" customWidth="1" width="11.42578125"/>
    <col min="10893" max="10893" customWidth="1" width="11.42578125"/>
    <col min="10894" max="10894" customWidth="1" width="11.42578125"/>
    <col min="10895" max="10895" customWidth="1" width="11.42578125"/>
    <col min="10896" max="10896" customWidth="1" width="11.42578125"/>
    <col min="10897" max="10897" customWidth="1" width="11.42578125"/>
    <col min="10898" max="10898" customWidth="1" width="11.42578125"/>
    <col min="10899" max="10899" customWidth="1" width="11.42578125"/>
    <col min="10900" max="10900" customWidth="1" width="11.42578125"/>
    <col min="10901" max="10901" customWidth="1" width="11.42578125"/>
    <col min="10902" max="10902" customWidth="1" width="11.42578125"/>
    <col min="10903" max="10903" customWidth="1" width="11.42578125"/>
    <col min="10904" max="10904" customWidth="1" width="11.42578125"/>
    <col min="10905" max="10905" customWidth="1" width="11.42578125"/>
    <col min="10906" max="10906" customWidth="1" width="11.42578125"/>
    <col min="10907" max="10907" customWidth="1" width="11.42578125"/>
    <col min="10908" max="10908" customWidth="1" width="11.42578125"/>
    <col min="10909" max="10909" customWidth="1" width="11.42578125"/>
    <col min="10910" max="10910" customWidth="1" width="11.42578125"/>
    <col min="10911" max="10911" customWidth="1" width="11.42578125"/>
    <col min="10912" max="10912" customWidth="1" width="11.42578125"/>
    <col min="10913" max="10913" customWidth="1" width="11.42578125"/>
    <col min="10914" max="10914" customWidth="1" width="11.42578125"/>
    <col min="10915" max="10915" customWidth="1" width="11.42578125"/>
    <col min="10916" max="10916" customWidth="1" width="11.42578125"/>
    <col min="10917" max="10917" customWidth="1" width="11.42578125"/>
    <col min="10918" max="10918" customWidth="1" width="11.42578125"/>
    <col min="10919" max="10919" customWidth="1" width="11.42578125"/>
    <col min="10920" max="10920" customWidth="1" width="11.42578125"/>
    <col min="10921" max="10921" customWidth="1" width="11.42578125"/>
    <col min="10922" max="10922" customWidth="1" width="11.42578125"/>
    <col min="10923" max="10923" customWidth="1" width="11.42578125"/>
    <col min="10924" max="10924" customWidth="1" width="11.42578125"/>
    <col min="10925" max="10925" customWidth="1" width="11.42578125"/>
    <col min="10926" max="10926" customWidth="1" width="11.42578125"/>
    <col min="10927" max="10927" customWidth="1" width="11.42578125"/>
    <col min="10928" max="10928" customWidth="1" width="11.42578125"/>
    <col min="10929" max="10929" customWidth="1" width="11.42578125"/>
    <col min="10930" max="10930" customWidth="1" width="11.42578125"/>
    <col min="10931" max="10931" customWidth="1" width="11.42578125"/>
    <col min="10932" max="10932" customWidth="1" width="11.42578125"/>
    <col min="10933" max="10933" customWidth="1" width="11.42578125"/>
    <col min="10934" max="10934" customWidth="1" width="11.42578125"/>
    <col min="10935" max="10935" customWidth="1" width="11.42578125"/>
    <col min="10936" max="10936" customWidth="1" width="11.42578125"/>
    <col min="10937" max="10937" customWidth="1" width="11.42578125"/>
    <col min="10938" max="10938" customWidth="1" width="11.42578125"/>
    <col min="10939" max="10939" customWidth="1" width="11.42578125"/>
    <col min="10940" max="10940" customWidth="1" width="11.42578125"/>
    <col min="10941" max="10941" customWidth="1" width="11.42578125"/>
    <col min="10942" max="10942" customWidth="1" width="11.42578125"/>
    <col min="10943" max="10943" customWidth="1" width="11.42578125"/>
    <col min="10944" max="10944" customWidth="1" width="11.42578125"/>
    <col min="10945" max="10945" customWidth="1" width="11.42578125"/>
    <col min="10946" max="10946" customWidth="1" width="11.42578125"/>
    <col min="10947" max="10947" customWidth="1" width="11.42578125"/>
    <col min="10948" max="10948" customWidth="1" width="11.42578125"/>
    <col min="10949" max="10949" customWidth="1" width="11.42578125"/>
    <col min="10950" max="10950" customWidth="1" width="11.42578125"/>
    <col min="10951" max="10951" customWidth="1" width="11.42578125"/>
    <col min="10952" max="10952" customWidth="1" width="11.42578125"/>
    <col min="10953" max="10953" customWidth="1" width="11.42578125"/>
    <col min="10954" max="10954" customWidth="1" width="11.42578125"/>
    <col min="10955" max="10955" customWidth="1" width="11.42578125"/>
    <col min="10956" max="10956" customWidth="1" width="11.42578125"/>
    <col min="10957" max="10957" customWidth="1" width="11.42578125"/>
    <col min="10958" max="10958" customWidth="1" width="11.42578125"/>
    <col min="10959" max="10959" customWidth="1" width="11.42578125"/>
    <col min="10960" max="10960" customWidth="1" width="11.42578125"/>
    <col min="10961" max="10961" customWidth="1" width="11.42578125"/>
    <col min="10962" max="10962" customWidth="1" width="11.42578125"/>
    <col min="10963" max="10963" customWidth="1" width="11.42578125"/>
    <col min="10964" max="10964" customWidth="1" width="11.42578125"/>
    <col min="10965" max="10965" customWidth="1" width="11.42578125"/>
    <col min="10966" max="10966" customWidth="1" width="11.42578125"/>
    <col min="10967" max="10967" customWidth="1" width="11.42578125"/>
    <col min="10968" max="10968" customWidth="1" width="11.42578125"/>
    <col min="10969" max="10969" customWidth="1" width="11.42578125"/>
    <col min="10970" max="10970" customWidth="1" width="11.42578125"/>
    <col min="10971" max="10971" customWidth="1" width="11.42578125"/>
    <col min="10972" max="10972" customWidth="1" width="11.42578125"/>
    <col min="10973" max="10973" customWidth="1" width="11.42578125"/>
    <col min="10974" max="10974" customWidth="1" width="11.42578125"/>
    <col min="10975" max="10975" customWidth="1" width="11.42578125"/>
    <col min="10976" max="10976" customWidth="1" width="11.42578125"/>
    <col min="10977" max="10977" customWidth="1" width="11.42578125"/>
    <col min="10978" max="10978" customWidth="1" width="11.42578125"/>
    <col min="10979" max="10979" customWidth="1" width="11.42578125"/>
    <col min="10980" max="10980" customWidth="1" width="11.42578125"/>
    <col min="10981" max="10981" customWidth="1" width="11.42578125"/>
    <col min="10982" max="10982" customWidth="1" width="11.42578125"/>
    <col min="10983" max="10983" customWidth="1" width="11.42578125"/>
    <col min="10984" max="10984" customWidth="1" width="11.42578125"/>
    <col min="10985" max="10985" customWidth="1" width="11.42578125"/>
    <col min="10986" max="10986" customWidth="1" width="11.42578125"/>
    <col min="10987" max="10987" customWidth="1" width="11.42578125"/>
    <col min="10988" max="10988" customWidth="1" width="11.42578125"/>
    <col min="10989" max="10989" customWidth="1" width="11.42578125"/>
    <col min="10990" max="10990" customWidth="1" width="11.42578125"/>
    <col min="10991" max="10991" customWidth="1" width="11.42578125"/>
    <col min="10992" max="10992" customWidth="1" width="11.42578125"/>
    <col min="10993" max="10993" customWidth="1" width="11.42578125"/>
    <col min="10994" max="10994" customWidth="1" width="11.42578125"/>
    <col min="10995" max="10995" customWidth="1" width="11.42578125"/>
    <col min="10996" max="10996" customWidth="1" width="11.42578125"/>
    <col min="10997" max="10997" customWidth="1" width="11.42578125"/>
    <col min="10998" max="10998" customWidth="1" width="11.42578125"/>
    <col min="10999" max="10999" customWidth="1" width="11.42578125"/>
    <col min="11000" max="11000" customWidth="1" width="11.42578125"/>
    <col min="11001" max="11001" customWidth="1" width="11.42578125"/>
    <col min="11002" max="11002" customWidth="1" width="11.42578125"/>
    <col min="11003" max="11003" customWidth="1" width="11.42578125"/>
    <col min="11004" max="11004" customWidth="1" width="11.42578125"/>
    <col min="11005" max="11005" customWidth="1" width="11.42578125"/>
    <col min="11006" max="11006" customWidth="1" width="11.42578125"/>
    <col min="11007" max="11007" customWidth="1" width="11.42578125"/>
    <col min="11008" max="11008" customWidth="1" width="11.42578125"/>
    <col min="11009" max="11009" customWidth="1" width="11.42578125"/>
    <col min="11010" max="11010" customWidth="1" width="11.42578125"/>
    <col min="11011" max="11011" customWidth="1" width="11.42578125"/>
    <col min="11012" max="11012" customWidth="1" width="11.42578125"/>
    <col min="11013" max="11013" customWidth="1" width="11.42578125"/>
    <col min="11014" max="11014" customWidth="1" width="11.42578125"/>
    <col min="11015" max="11015" customWidth="1" width="11.42578125"/>
    <col min="11016" max="11016" customWidth="1" width="11.42578125"/>
    <col min="11017" max="11017" customWidth="1" width="11.42578125"/>
    <col min="11018" max="11018" customWidth="1" width="11.42578125"/>
    <col min="11019" max="11019" customWidth="1" width="11.42578125"/>
    <col min="11020" max="11020" customWidth="1" width="11.42578125"/>
    <col min="11021" max="11021" customWidth="1" width="11.42578125"/>
    <col min="11022" max="11022" customWidth="1" width="11.42578125"/>
    <col min="11023" max="11023" customWidth="1" width="11.42578125"/>
    <col min="11024" max="11024" customWidth="1" width="11.42578125"/>
    <col min="11025" max="11025" customWidth="1" width="11.42578125"/>
    <col min="11026" max="11026" customWidth="1" width="11.42578125"/>
    <col min="11027" max="11027" customWidth="1" width="11.42578125"/>
    <col min="11028" max="11028" customWidth="1" width="11.42578125"/>
    <col min="11029" max="11029" customWidth="1" width="11.42578125"/>
    <col min="11030" max="11030" customWidth="1" width="11.42578125"/>
    <col min="11031" max="11031" customWidth="1" width="11.42578125"/>
    <col min="11032" max="11032" customWidth="1" width="11.42578125"/>
    <col min="11033" max="11033" customWidth="1" width="11.42578125"/>
    <col min="11034" max="11034" customWidth="1" width="11.42578125"/>
    <col min="11035" max="11035" customWidth="1" width="11.42578125"/>
    <col min="11036" max="11036" customWidth="1" width="11.42578125"/>
    <col min="11037" max="11037" customWidth="1" width="11.42578125"/>
    <col min="11038" max="11038" customWidth="1" width="11.42578125"/>
    <col min="11039" max="11039" customWidth="1" width="11.42578125"/>
    <col min="11040" max="11040" customWidth="1" width="11.42578125"/>
    <col min="11041" max="11041" customWidth="1" width="11.42578125"/>
    <col min="11042" max="11042" customWidth="1" width="11.42578125"/>
    <col min="11043" max="11043" customWidth="1" width="11.42578125"/>
    <col min="11044" max="11044" customWidth="1" width="11.42578125"/>
    <col min="11045" max="11045" customWidth="1" width="11.42578125"/>
    <col min="11046" max="11046" customWidth="1" width="11.42578125"/>
    <col min="11047" max="11047" customWidth="1" width="11.42578125"/>
    <col min="11048" max="11048" customWidth="1" width="11.42578125"/>
    <col min="11049" max="11049" customWidth="1" width="11.42578125"/>
    <col min="11050" max="11050" customWidth="1" width="11.42578125"/>
    <col min="11051" max="11051" customWidth="1" width="11.42578125"/>
    <col min="11052" max="11052" customWidth="1" width="11.42578125"/>
    <col min="11053" max="11053" customWidth="1" width="11.42578125"/>
    <col min="11054" max="11054" customWidth="1" width="11.42578125"/>
    <col min="11055" max="11055" customWidth="1" width="11.42578125"/>
    <col min="11056" max="11056" customWidth="1" width="11.42578125"/>
    <col min="11057" max="11057" customWidth="1" width="11.42578125"/>
    <col min="11058" max="11058" customWidth="1" width="11.42578125"/>
    <col min="11059" max="11059" customWidth="1" width="11.42578125"/>
    <col min="11060" max="11060" customWidth="1" width="11.42578125"/>
    <col min="11061" max="11061" customWidth="1" width="11.42578125"/>
    <col min="11062" max="11062" customWidth="1" width="11.42578125"/>
    <col min="11063" max="11063" customWidth="1" width="11.42578125"/>
    <col min="11064" max="11064" customWidth="1" width="11.42578125"/>
    <col min="11065" max="11065" customWidth="1" width="11.42578125"/>
    <col min="11066" max="11066" customWidth="1" width="11.42578125"/>
    <col min="11067" max="11067" customWidth="1" width="11.42578125"/>
    <col min="11068" max="11068" customWidth="1" width="11.42578125"/>
    <col min="11069" max="11069" customWidth="1" width="11.42578125"/>
    <col min="11070" max="11070" customWidth="1" width="11.42578125"/>
    <col min="11071" max="11071" customWidth="1" width="11.42578125"/>
    <col min="11072" max="11072" customWidth="1" width="11.42578125"/>
    <col min="11073" max="11073" customWidth="1" width="11.42578125"/>
    <col min="11074" max="11074" customWidth="1" width="11.42578125"/>
    <col min="11075" max="11075" customWidth="1" width="11.42578125"/>
    <col min="11076" max="11076" customWidth="1" width="11.42578125"/>
    <col min="11077" max="11077" customWidth="1" width="11.42578125"/>
    <col min="11078" max="11078" customWidth="1" width="11.42578125"/>
    <col min="11079" max="11079" customWidth="1" width="11.42578125"/>
    <col min="11080" max="11080" customWidth="1" width="11.42578125"/>
    <col min="11081" max="11081" customWidth="1" width="11.42578125"/>
    <col min="11082" max="11082" customWidth="1" width="11.42578125"/>
    <col min="11083" max="11083" customWidth="1" width="11.42578125"/>
    <col min="11084" max="11084" customWidth="1" width="11.42578125"/>
    <col min="11085" max="11085" customWidth="1" width="11.42578125"/>
    <col min="11086" max="11086" customWidth="1" width="11.42578125"/>
    <col min="11087" max="11087" customWidth="1" width="11.42578125"/>
    <col min="11088" max="11088" customWidth="1" width="11.42578125"/>
    <col min="11089" max="11089" customWidth="1" width="11.42578125"/>
    <col min="11090" max="11090" customWidth="1" width="11.42578125"/>
    <col min="11091" max="11091" customWidth="1" width="11.42578125"/>
    <col min="11092" max="11092" customWidth="1" width="11.42578125"/>
    <col min="11093" max="11093" customWidth="1" width="11.42578125"/>
    <col min="11094" max="11094" customWidth="1" width="11.42578125"/>
    <col min="11095" max="11095" customWidth="1" width="11.42578125"/>
    <col min="11096" max="11096" customWidth="1" width="11.42578125"/>
    <col min="11097" max="11097" customWidth="1" width="11.42578125"/>
    <col min="11098" max="11098" customWidth="1" width="11.42578125"/>
    <col min="11099" max="11099" customWidth="1" width="11.42578125"/>
    <col min="11100" max="11100" customWidth="1" width="11.42578125"/>
    <col min="11101" max="11101" customWidth="1" width="11.42578125"/>
    <col min="11102" max="11102" customWidth="1" width="11.42578125"/>
    <col min="11103" max="11103" customWidth="1" width="11.42578125"/>
    <col min="11104" max="11104" customWidth="1" width="11.42578125"/>
    <col min="11105" max="11105" customWidth="1" width="11.42578125"/>
    <col min="11106" max="11106" customWidth="1" width="11.42578125"/>
    <col min="11107" max="11107" customWidth="1" width="11.42578125"/>
    <col min="11108" max="11108" customWidth="1" width="11.42578125"/>
    <col min="11109" max="11109" customWidth="1" width="11.42578125"/>
    <col min="11110" max="11110" customWidth="1" width="11.42578125"/>
    <col min="11111" max="11111" customWidth="1" width="11.42578125"/>
    <col min="11112" max="11112" customWidth="1" width="11.42578125"/>
    <col min="11113" max="11113" customWidth="1" width="11.42578125"/>
    <col min="11114" max="11114" customWidth="1" width="11.42578125"/>
    <col min="11115" max="11115" customWidth="1" width="11.42578125"/>
    <col min="11116" max="11116" customWidth="1" width="11.42578125"/>
    <col min="11117" max="11117" customWidth="1" width="11.42578125"/>
    <col min="11118" max="11118" customWidth="1" width="11.42578125"/>
    <col min="11119" max="11119" customWidth="1" width="11.42578125"/>
    <col min="11120" max="11120" customWidth="1" width="11.42578125"/>
    <col min="11121" max="11121" customWidth="1" width="11.42578125"/>
    <col min="11122" max="11122" customWidth="1" width="11.42578125"/>
    <col min="11123" max="11123" customWidth="1" width="11.42578125"/>
    <col min="11124" max="11124" customWidth="1" width="11.42578125"/>
    <col min="11125" max="11125" customWidth="1" width="11.42578125"/>
    <col min="11126" max="11126" customWidth="1" width="11.42578125"/>
    <col min="11127" max="11127" customWidth="1" width="11.42578125"/>
    <col min="11128" max="11128" customWidth="1" width="11.42578125"/>
    <col min="11129" max="11129" customWidth="1" width="11.42578125"/>
    <col min="11130" max="11130" customWidth="1" width="11.42578125"/>
    <col min="11131" max="11131" customWidth="1" width="11.42578125"/>
    <col min="11132" max="11132" customWidth="1" width="11.42578125"/>
    <col min="11133" max="11133" customWidth="1" width="11.42578125"/>
    <col min="11134" max="11134" customWidth="1" width="11.42578125"/>
    <col min="11135" max="11135" customWidth="1" width="11.42578125"/>
    <col min="11136" max="11136" customWidth="1" width="11.42578125"/>
    <col min="11137" max="11137" customWidth="1" width="11.42578125"/>
    <col min="11138" max="11138" customWidth="1" width="11.42578125"/>
    <col min="11139" max="11139" customWidth="1" width="11.42578125"/>
    <col min="11140" max="11140" customWidth="1" width="11.42578125"/>
    <col min="11141" max="11141" customWidth="1" width="11.42578125"/>
    <col min="11142" max="11142" customWidth="1" width="11.42578125"/>
    <col min="11143" max="11143" customWidth="1" width="11.42578125"/>
    <col min="11144" max="11144" customWidth="1" width="11.42578125"/>
    <col min="11145" max="11145" customWidth="1" width="11.42578125"/>
    <col min="11146" max="11146" customWidth="1" width="11.42578125"/>
    <col min="11147" max="11147" customWidth="1" width="11.42578125"/>
    <col min="11148" max="11148" customWidth="1" width="11.42578125"/>
    <col min="11149" max="11149" customWidth="1" width="11.42578125"/>
    <col min="11150" max="11150" customWidth="1" width="11.42578125"/>
    <col min="11151" max="11151" customWidth="1" width="11.42578125"/>
    <col min="11152" max="11152" customWidth="1" width="11.42578125"/>
    <col min="11153" max="11153" customWidth="1" width="11.42578125"/>
    <col min="11154" max="11154" customWidth="1" width="11.42578125"/>
    <col min="11155" max="11155" customWidth="1" width="11.42578125"/>
    <col min="11156" max="11156" customWidth="1" width="11.42578125"/>
    <col min="11157" max="11157" customWidth="1" width="11.42578125"/>
    <col min="11158" max="11158" customWidth="1" width="11.42578125"/>
    <col min="11159" max="11159" customWidth="1" width="11.42578125"/>
    <col min="11160" max="11160" customWidth="1" width="11.42578125"/>
    <col min="11161" max="11161" customWidth="1" width="11.42578125"/>
    <col min="11162" max="11162" customWidth="1" width="11.42578125"/>
    <col min="11163" max="11163" customWidth="1" width="11.42578125"/>
    <col min="11164" max="11164" customWidth="1" width="11.42578125"/>
    <col min="11165" max="11165" customWidth="1" width="11.42578125"/>
    <col min="11166" max="11166" customWidth="1" width="11.42578125"/>
    <col min="11167" max="11167" customWidth="1" width="11.42578125"/>
    <col min="11168" max="11168" customWidth="1" width="11.42578125"/>
    <col min="11169" max="11169" customWidth="1" width="11.42578125"/>
    <col min="11170" max="11170" customWidth="1" width="11.42578125"/>
    <col min="11171" max="11171" customWidth="1" width="11.42578125"/>
    <col min="11172" max="11172" customWidth="1" width="11.42578125"/>
    <col min="11173" max="11173" customWidth="1" width="11.42578125"/>
    <col min="11174" max="11174" customWidth="1" width="11.42578125"/>
    <col min="11175" max="11175" customWidth="1" width="11.42578125"/>
    <col min="11176" max="11176" customWidth="1" width="11.42578125"/>
    <col min="11177" max="11177" customWidth="1" width="11.42578125"/>
    <col min="11178" max="11178" customWidth="1" width="11.42578125"/>
    <col min="11179" max="11179" customWidth="1" width="11.42578125"/>
    <col min="11180" max="11180" customWidth="1" width="11.42578125"/>
    <col min="11181" max="11181" customWidth="1" width="11.42578125"/>
    <col min="11182" max="11182" customWidth="1" width="11.42578125"/>
    <col min="11183" max="11183" customWidth="1" width="11.42578125"/>
    <col min="11184" max="11184" customWidth="1" width="11.42578125"/>
    <col min="11185" max="11185" customWidth="1" width="11.42578125"/>
    <col min="11186" max="11186" customWidth="1" width="11.42578125"/>
    <col min="11187" max="11187" customWidth="1" width="11.42578125"/>
    <col min="11188" max="11188" customWidth="1" width="11.42578125"/>
    <col min="11189" max="11189" customWidth="1" width="11.42578125"/>
    <col min="11190" max="11190" customWidth="1" width="11.42578125"/>
    <col min="11191" max="11191" customWidth="1" width="11.42578125"/>
    <col min="11192" max="11192" customWidth="1" width="11.42578125"/>
    <col min="11193" max="11193" customWidth="1" width="11.42578125"/>
    <col min="11194" max="11194" customWidth="1" width="11.42578125"/>
    <col min="11195" max="11195" customWidth="1" width="11.42578125"/>
    <col min="11196" max="11196" customWidth="1" width="11.42578125"/>
    <col min="11197" max="11197" customWidth="1" width="11.42578125"/>
    <col min="11198" max="11198" customWidth="1" width="11.42578125"/>
    <col min="11199" max="11199" customWidth="1" width="11.42578125"/>
    <col min="11200" max="11200" customWidth="1" width="11.42578125"/>
    <col min="11201" max="11201" customWidth="1" width="11.42578125"/>
    <col min="11202" max="11202" customWidth="1" width="11.42578125"/>
    <col min="11203" max="11203" customWidth="1" width="11.42578125"/>
    <col min="11204" max="11204" customWidth="1" width="11.42578125"/>
    <col min="11205" max="11205" customWidth="1" width="11.42578125"/>
    <col min="11206" max="11206" customWidth="1" width="11.42578125"/>
    <col min="11207" max="11207" customWidth="1" width="11.42578125"/>
    <col min="11208" max="11208" customWidth="1" width="11.42578125"/>
    <col min="11209" max="11209" customWidth="1" width="11.42578125"/>
    <col min="11210" max="11210" customWidth="1" width="11.42578125"/>
    <col min="11211" max="11211" customWidth="1" width="11.42578125"/>
    <col min="11212" max="11212" customWidth="1" width="11.42578125"/>
    <col min="11213" max="11213" customWidth="1" width="11.42578125"/>
    <col min="11214" max="11214" customWidth="1" width="11.42578125"/>
    <col min="11215" max="11215" customWidth="1" width="11.42578125"/>
    <col min="11216" max="11216" customWidth="1" width="11.42578125"/>
    <col min="11217" max="11217" customWidth="1" width="11.42578125"/>
    <col min="11218" max="11218" customWidth="1" width="11.42578125"/>
    <col min="11219" max="11219" customWidth="1" width="11.42578125"/>
    <col min="11220" max="11220" customWidth="1" width="11.42578125"/>
    <col min="11221" max="11221" customWidth="1" width="11.42578125"/>
    <col min="11222" max="11222" customWidth="1" width="11.42578125"/>
    <col min="11223" max="11223" customWidth="1" width="11.42578125"/>
    <col min="11224" max="11224" customWidth="1" width="11.42578125"/>
    <col min="11225" max="11225" customWidth="1" width="11.42578125"/>
    <col min="11226" max="11226" customWidth="1" width="11.42578125"/>
    <col min="11227" max="11227" customWidth="1" width="11.42578125"/>
    <col min="11228" max="11228" customWidth="1" width="11.42578125"/>
    <col min="11229" max="11229" customWidth="1" width="11.42578125"/>
    <col min="11230" max="11230" customWidth="1" width="11.42578125"/>
    <col min="11231" max="11231" customWidth="1" width="11.42578125"/>
    <col min="11232" max="11232" customWidth="1" width="11.42578125"/>
    <col min="11233" max="11233" customWidth="1" width="11.42578125"/>
    <col min="11234" max="11234" customWidth="1" width="11.42578125"/>
    <col min="11235" max="11235" customWidth="1" width="11.42578125"/>
    <col min="11236" max="11236" customWidth="1" width="11.42578125"/>
    <col min="11237" max="11237" customWidth="1" width="11.42578125"/>
    <col min="11238" max="11238" customWidth="1" width="11.42578125"/>
    <col min="11239" max="11239" customWidth="1" width="11.42578125"/>
    <col min="11240" max="11240" customWidth="1" width="11.42578125"/>
    <col min="11241" max="11241" customWidth="1" width="11.42578125"/>
    <col min="11242" max="11242" customWidth="1" width="11.42578125"/>
    <col min="11243" max="11243" customWidth="1" width="11.42578125"/>
    <col min="11244" max="11244" customWidth="1" width="11.42578125"/>
    <col min="11245" max="11245" customWidth="1" width="11.42578125"/>
    <col min="11246" max="11246" customWidth="1" width="11.42578125"/>
    <col min="11247" max="11247" customWidth="1" width="11.42578125"/>
    <col min="11248" max="11248" customWidth="1" width="11.42578125"/>
    <col min="11249" max="11249" customWidth="1" width="11.42578125"/>
    <col min="11250" max="11250" customWidth="1" width="11.42578125"/>
    <col min="11251" max="11251" customWidth="1" width="11.42578125"/>
    <col min="11252" max="11252" customWidth="1" width="11.42578125"/>
    <col min="11253" max="11253" customWidth="1" width="11.42578125"/>
    <col min="11254" max="11254" customWidth="1" width="11.42578125"/>
    <col min="11255" max="11255" customWidth="1" width="11.42578125"/>
    <col min="11256" max="11256" customWidth="1" width="11.42578125"/>
    <col min="11257" max="11257" customWidth="1" width="11.42578125"/>
    <col min="11258" max="11258" customWidth="1" width="11.42578125"/>
    <col min="11259" max="11259" customWidth="1" width="11.42578125"/>
    <col min="11260" max="11260" customWidth="1" width="11.42578125"/>
    <col min="11261" max="11261" customWidth="1" width="11.42578125"/>
    <col min="11262" max="11262" customWidth="1" width="11.42578125"/>
    <col min="11263" max="11263" customWidth="1" width="11.42578125"/>
    <col min="11264" max="11264" customWidth="1" width="11.42578125"/>
    <col min="11265" max="11265" customWidth="1" width="11.42578125"/>
    <col min="11266" max="11266" customWidth="1" width="11.42578125"/>
    <col min="11267" max="11267" customWidth="1" width="11.42578125"/>
    <col min="11268" max="11268" customWidth="1" width="11.42578125"/>
    <col min="11269" max="11269" customWidth="1" width="11.42578125"/>
    <col min="11270" max="11270" customWidth="1" width="11.42578125"/>
    <col min="11271" max="11271" customWidth="1" width="11.42578125"/>
    <col min="11272" max="11272" customWidth="1" width="11.42578125"/>
    <col min="11273" max="11273" customWidth="1" width="11.42578125"/>
    <col min="11274" max="11274" customWidth="1" width="11.42578125"/>
    <col min="11275" max="11275" customWidth="1" width="11.42578125"/>
    <col min="11276" max="11276" customWidth="1" width="11.42578125"/>
    <col min="11277" max="11277" customWidth="1" width="11.42578125"/>
    <col min="11278" max="11278" customWidth="1" width="11.42578125"/>
    <col min="11279" max="11279" customWidth="1" width="11.42578125"/>
    <col min="11280" max="11280" customWidth="1" width="11.42578125"/>
    <col min="11281" max="11281" customWidth="1" width="11.42578125"/>
    <col min="11282" max="11282" customWidth="1" width="11.42578125"/>
    <col min="11283" max="11283" customWidth="1" width="11.42578125"/>
    <col min="11284" max="11284" customWidth="1" width="11.42578125"/>
    <col min="11285" max="11285" customWidth="1" width="11.42578125"/>
    <col min="11286" max="11286" customWidth="1" width="11.42578125"/>
    <col min="11287" max="11287" customWidth="1" width="11.42578125"/>
    <col min="11288" max="11288" customWidth="1" width="11.42578125"/>
    <col min="11289" max="11289" customWidth="1" width="11.42578125"/>
    <col min="11290" max="11290" customWidth="1" width="11.42578125"/>
    <col min="11291" max="11291" customWidth="1" width="11.42578125"/>
    <col min="11292" max="11292" customWidth="1" width="11.42578125"/>
    <col min="11293" max="11293" customWidth="1" width="11.42578125"/>
    <col min="11294" max="11294" customWidth="1" width="11.42578125"/>
    <col min="11295" max="11295" customWidth="1" width="11.42578125"/>
    <col min="11296" max="11296" customWidth="1" width="11.42578125"/>
    <col min="11297" max="11297" customWidth="1" width="11.42578125"/>
    <col min="11298" max="11298" customWidth="1" width="11.42578125"/>
    <col min="11299" max="11299" customWidth="1" width="11.42578125"/>
    <col min="11300" max="11300" customWidth="1" width="11.42578125"/>
    <col min="11301" max="11301" customWidth="1" width="11.42578125"/>
    <col min="11302" max="11302" customWidth="1" width="11.42578125"/>
    <col min="11303" max="11303" customWidth="1" width="11.42578125"/>
    <col min="11304" max="11304" customWidth="1" width="11.42578125"/>
    <col min="11305" max="11305" customWidth="1" width="11.42578125"/>
    <col min="11306" max="11306" customWidth="1" width="11.42578125"/>
    <col min="11307" max="11307" customWidth="1" width="11.42578125"/>
    <col min="11308" max="11308" customWidth="1" width="11.42578125"/>
    <col min="11309" max="11309" customWidth="1" width="11.42578125"/>
    <col min="11310" max="11310" customWidth="1" width="11.42578125"/>
    <col min="11311" max="11311" customWidth="1" width="11.42578125"/>
    <col min="11312" max="11312" customWidth="1" width="11.42578125"/>
    <col min="11313" max="11313" customWidth="1" width="11.42578125"/>
    <col min="11314" max="11314" customWidth="1" width="11.42578125"/>
    <col min="11315" max="11315" customWidth="1" width="11.42578125"/>
    <col min="11316" max="11316" customWidth="1" width="11.42578125"/>
    <col min="11317" max="11317" customWidth="1" width="11.42578125"/>
    <col min="11318" max="11318" customWidth="1" width="11.42578125"/>
    <col min="11319" max="11319" customWidth="1" width="11.42578125"/>
    <col min="11320" max="11320" customWidth="1" width="11.42578125"/>
    <col min="11321" max="11321" customWidth="1" width="11.42578125"/>
    <col min="11322" max="11322" customWidth="1" width="11.42578125"/>
    <col min="11323" max="11323" customWidth="1" width="11.42578125"/>
    <col min="11324" max="11324" customWidth="1" width="11.42578125"/>
    <col min="11325" max="11325" customWidth="1" width="11.42578125"/>
    <col min="11326" max="11326" customWidth="1" width="11.42578125"/>
    <col min="11327" max="11327" customWidth="1" width="11.42578125"/>
    <col min="11328" max="11328" customWidth="1" width="11.42578125"/>
    <col min="11329" max="11329" customWidth="1" width="11.42578125"/>
    <col min="11330" max="11330" customWidth="1" width="11.42578125"/>
    <col min="11331" max="11331" customWidth="1" width="11.42578125"/>
    <col min="11332" max="11332" customWidth="1" width="11.42578125"/>
    <col min="11333" max="11333" customWidth="1" width="11.42578125"/>
    <col min="11334" max="11334" customWidth="1" width="11.42578125"/>
    <col min="11335" max="11335" customWidth="1" width="11.42578125"/>
    <col min="11336" max="11336" customWidth="1" width="11.42578125"/>
    <col min="11337" max="11337" customWidth="1" width="11.42578125"/>
    <col min="11338" max="11338" customWidth="1" width="11.42578125"/>
    <col min="11339" max="11339" customWidth="1" width="11.42578125"/>
    <col min="11340" max="11340" customWidth="1" width="11.42578125"/>
    <col min="11341" max="11341" customWidth="1" width="11.42578125"/>
    <col min="11342" max="11342" customWidth="1" width="11.42578125"/>
    <col min="11343" max="11343" customWidth="1" width="11.42578125"/>
    <col min="11344" max="11344" customWidth="1" width="11.42578125"/>
    <col min="11345" max="11345" customWidth="1" width="11.42578125"/>
    <col min="11346" max="11346" customWidth="1" width="11.42578125"/>
    <col min="11347" max="11347" customWidth="1" width="11.42578125"/>
    <col min="11348" max="11348" customWidth="1" width="11.42578125"/>
    <col min="11349" max="11349" customWidth="1" width="11.42578125"/>
    <col min="11350" max="11350" customWidth="1" width="11.42578125"/>
    <col min="11351" max="11351" customWidth="1" width="11.42578125"/>
    <col min="11352" max="11352" customWidth="1" width="11.42578125"/>
    <col min="11353" max="11353" customWidth="1" width="11.42578125"/>
    <col min="11354" max="11354" customWidth="1" width="11.42578125"/>
    <col min="11355" max="11355" customWidth="1" width="11.42578125"/>
    <col min="11356" max="11356" customWidth="1" width="11.42578125"/>
    <col min="11357" max="11357" customWidth="1" width="11.42578125"/>
    <col min="11358" max="11358" customWidth="1" width="11.42578125"/>
    <col min="11359" max="11359" customWidth="1" width="11.42578125"/>
    <col min="11360" max="11360" customWidth="1" width="11.42578125"/>
    <col min="11361" max="11361" customWidth="1" width="11.42578125"/>
    <col min="11362" max="11362" customWidth="1" width="11.42578125"/>
    <col min="11363" max="11363" customWidth="1" width="11.42578125"/>
    <col min="11364" max="11364" customWidth="1" width="11.42578125"/>
    <col min="11365" max="11365" customWidth="1" width="11.42578125"/>
    <col min="11366" max="11366" customWidth="1" width="11.42578125"/>
    <col min="11367" max="11367" customWidth="1" width="11.42578125"/>
    <col min="11368" max="11368" customWidth="1" width="11.42578125"/>
    <col min="11369" max="11369" customWidth="1" width="11.42578125"/>
    <col min="11370" max="11370" customWidth="1" width="11.42578125"/>
    <col min="11371" max="11371" customWidth="1" width="11.42578125"/>
    <col min="11372" max="11372" customWidth="1" width="11.42578125"/>
    <col min="11373" max="11373" customWidth="1" width="11.42578125"/>
    <col min="11374" max="11374" customWidth="1" width="11.42578125"/>
    <col min="11375" max="11375" customWidth="1" width="11.42578125"/>
    <col min="11376" max="11376" customWidth="1" width="11.42578125"/>
    <col min="11377" max="11377" customWidth="1" width="11.42578125"/>
    <col min="11378" max="11378" customWidth="1" width="11.42578125"/>
    <col min="11379" max="11379" customWidth="1" width="11.42578125"/>
    <col min="11380" max="11380" customWidth="1" width="11.42578125"/>
    <col min="11381" max="11381" customWidth="1" width="11.42578125"/>
    <col min="11382" max="11382" customWidth="1" width="11.42578125"/>
    <col min="11383" max="11383" customWidth="1" width="11.42578125"/>
    <col min="11384" max="11384" customWidth="1" width="11.42578125"/>
    <col min="11385" max="11385" customWidth="1" width="11.42578125"/>
    <col min="11386" max="11386" customWidth="1" width="11.42578125"/>
    <col min="11387" max="11387" customWidth="1" width="11.42578125"/>
    <col min="11388" max="11388" customWidth="1" width="11.42578125"/>
    <col min="11389" max="11389" customWidth="1" width="11.42578125"/>
    <col min="11390" max="11390" customWidth="1" width="11.42578125"/>
    <col min="11391" max="11391" customWidth="1" width="11.42578125"/>
    <col min="11392" max="11392" customWidth="1" width="11.42578125"/>
    <col min="11393" max="11393" customWidth="1" width="11.42578125"/>
    <col min="11394" max="11394" customWidth="1" width="11.42578125"/>
    <col min="11395" max="11395" customWidth="1" width="11.42578125"/>
    <col min="11396" max="11396" customWidth="1" width="11.42578125"/>
    <col min="11397" max="11397" customWidth="1" width="11.42578125"/>
    <col min="11398" max="11398" customWidth="1" width="11.42578125"/>
    <col min="11399" max="11399" customWidth="1" width="11.42578125"/>
    <col min="11400" max="11400" customWidth="1" width="11.42578125"/>
    <col min="11401" max="11401" customWidth="1" width="11.42578125"/>
    <col min="11402" max="11402" customWidth="1" width="11.42578125"/>
    <col min="11403" max="11403" customWidth="1" width="11.42578125"/>
    <col min="11404" max="11404" customWidth="1" width="11.42578125"/>
    <col min="11405" max="11405" customWidth="1" width="11.42578125"/>
    <col min="11406" max="11406" customWidth="1" width="11.42578125"/>
    <col min="11407" max="11407" customWidth="1" width="11.42578125"/>
    <col min="11408" max="11408" customWidth="1" width="11.42578125"/>
    <col min="11409" max="11409" customWidth="1" width="11.42578125"/>
    <col min="11410" max="11410" customWidth="1" width="11.42578125"/>
    <col min="11411" max="11411" customWidth="1" width="11.42578125"/>
    <col min="11412" max="11412" customWidth="1" width="11.42578125"/>
    <col min="11413" max="11413" customWidth="1" width="11.42578125"/>
    <col min="11414" max="11414" customWidth="1" width="11.42578125"/>
    <col min="11415" max="11415" customWidth="1" width="11.42578125"/>
    <col min="11416" max="11416" customWidth="1" width="11.42578125"/>
    <col min="11417" max="11417" customWidth="1" width="11.42578125"/>
    <col min="11418" max="11418" customWidth="1" width="11.42578125"/>
    <col min="11419" max="11419" customWidth="1" width="11.42578125"/>
    <col min="11420" max="11420" customWidth="1" width="11.42578125"/>
    <col min="11421" max="11421" customWidth="1" width="11.42578125"/>
    <col min="11422" max="11422" customWidth="1" width="11.42578125"/>
    <col min="11423" max="11423" customWidth="1" width="11.42578125"/>
    <col min="11424" max="11424" customWidth="1" width="11.42578125"/>
    <col min="11425" max="11425" customWidth="1" width="11.42578125"/>
    <col min="11426" max="11426" customWidth="1" width="11.42578125"/>
    <col min="11427" max="11427" customWidth="1" width="11.42578125"/>
    <col min="11428" max="11428" customWidth="1" width="11.42578125"/>
    <col min="11429" max="11429" customWidth="1" width="11.42578125"/>
    <col min="11430" max="11430" customWidth="1" width="11.42578125"/>
    <col min="11431" max="11431" customWidth="1" width="11.42578125"/>
    <col min="11432" max="11432" customWidth="1" width="11.42578125"/>
    <col min="11433" max="11433" customWidth="1" width="11.42578125"/>
    <col min="11434" max="11434" customWidth="1" width="11.42578125"/>
    <col min="11435" max="11435" customWidth="1" width="11.42578125"/>
    <col min="11436" max="11436" customWidth="1" width="11.42578125"/>
    <col min="11437" max="11437" customWidth="1" width="11.42578125"/>
    <col min="11438" max="11438" customWidth="1" width="11.42578125"/>
    <col min="11439" max="11439" customWidth="1" width="11.42578125"/>
    <col min="11440" max="11440" customWidth="1" width="11.42578125"/>
    <col min="11441" max="11441" customWidth="1" width="11.42578125"/>
    <col min="11442" max="11442" customWidth="1" width="11.42578125"/>
    <col min="11443" max="11443" customWidth="1" width="11.42578125"/>
    <col min="11444" max="11444" customWidth="1" width="11.42578125"/>
    <col min="11445" max="11445" customWidth="1" width="11.42578125"/>
    <col min="11446" max="11446" customWidth="1" width="11.42578125"/>
    <col min="11447" max="11447" customWidth="1" width="11.42578125"/>
    <col min="11448" max="11448" customWidth="1" width="11.42578125"/>
    <col min="11449" max="11449" customWidth="1" width="11.42578125"/>
    <col min="11450" max="11450" customWidth="1" width="11.42578125"/>
    <col min="11451" max="11451" customWidth="1" width="11.42578125"/>
    <col min="11452" max="11452" customWidth="1" width="11.42578125"/>
    <col min="11453" max="11453" customWidth="1" width="11.42578125"/>
    <col min="11454" max="11454" customWidth="1" width="11.42578125"/>
    <col min="11455" max="11455" customWidth="1" width="11.42578125"/>
    <col min="11456" max="11456" customWidth="1" width="11.42578125"/>
    <col min="11457" max="11457" customWidth="1" width="11.42578125"/>
    <col min="11458" max="11458" customWidth="1" width="11.42578125"/>
    <col min="11459" max="11459" customWidth="1" width="11.42578125"/>
    <col min="11460" max="11460" customWidth="1" width="11.42578125"/>
    <col min="11461" max="11461" customWidth="1" width="11.42578125"/>
    <col min="11462" max="11462" customWidth="1" width="11.42578125"/>
    <col min="11463" max="11463" customWidth="1" width="11.42578125"/>
    <col min="11464" max="11464" customWidth="1" width="11.42578125"/>
    <col min="11465" max="11465" customWidth="1" width="11.42578125"/>
    <col min="11466" max="11466" customWidth="1" width="11.42578125"/>
    <col min="11467" max="11467" customWidth="1" width="11.42578125"/>
    <col min="11468" max="11468" customWidth="1" width="11.42578125"/>
    <col min="11469" max="11469" customWidth="1" width="11.42578125"/>
    <col min="11470" max="11470" customWidth="1" width="11.42578125"/>
    <col min="11471" max="11471" customWidth="1" width="11.42578125"/>
    <col min="11472" max="11472" customWidth="1" width="11.42578125"/>
    <col min="11473" max="11473" customWidth="1" width="11.42578125"/>
    <col min="11474" max="11474" customWidth="1" width="11.42578125"/>
    <col min="11475" max="11475" customWidth="1" width="11.42578125"/>
    <col min="11476" max="11476" customWidth="1" width="11.42578125"/>
    <col min="11477" max="11477" customWidth="1" width="11.42578125"/>
    <col min="11478" max="11478" customWidth="1" width="11.42578125"/>
    <col min="11479" max="11479" customWidth="1" width="11.42578125"/>
    <col min="11480" max="11480" customWidth="1" width="11.42578125"/>
    <col min="11481" max="11481" customWidth="1" width="11.42578125"/>
    <col min="11482" max="11482" customWidth="1" width="11.42578125"/>
    <col min="11483" max="11483" customWidth="1" width="11.42578125"/>
    <col min="11484" max="11484" customWidth="1" width="11.42578125"/>
    <col min="11485" max="11485" customWidth="1" width="11.42578125"/>
    <col min="11486" max="11486" customWidth="1" width="11.42578125"/>
    <col min="11487" max="11487" customWidth="1" width="11.42578125"/>
    <col min="11488" max="11488" customWidth="1" width="11.42578125"/>
    <col min="11489" max="11489" customWidth="1" width="11.42578125"/>
    <col min="11490" max="11490" customWidth="1" width="11.42578125"/>
    <col min="11491" max="11491" customWidth="1" width="11.42578125"/>
    <col min="11492" max="11492" customWidth="1" width="11.42578125"/>
    <col min="11493" max="11493" customWidth="1" width="11.42578125"/>
    <col min="11494" max="11494" customWidth="1" width="11.42578125"/>
    <col min="11495" max="11495" customWidth="1" width="11.42578125"/>
    <col min="11496" max="11496" customWidth="1" width="11.42578125"/>
    <col min="11497" max="11497" customWidth="1" width="11.42578125"/>
    <col min="11498" max="11498" customWidth="1" width="11.42578125"/>
    <col min="11499" max="11499" customWidth="1" width="11.42578125"/>
    <col min="11500" max="11500" customWidth="1" width="11.42578125"/>
    <col min="11501" max="11501" customWidth="1" width="11.42578125"/>
    <col min="11502" max="11502" customWidth="1" width="11.42578125"/>
    <col min="11503" max="11503" customWidth="1" width="11.42578125"/>
    <col min="11504" max="11504" customWidth="1" width="11.42578125"/>
    <col min="11505" max="11505" customWidth="1" width="11.42578125"/>
    <col min="11506" max="11506" customWidth="1" width="11.42578125"/>
    <col min="11507" max="11507" customWidth="1" width="11.42578125"/>
    <col min="11508" max="11508" customWidth="1" width="11.42578125"/>
    <col min="11509" max="11509" customWidth="1" width="11.42578125"/>
    <col min="11510" max="11510" customWidth="1" width="11.42578125"/>
    <col min="11511" max="11511" customWidth="1" width="11.42578125"/>
    <col min="11512" max="11512" customWidth="1" width="11.42578125"/>
    <col min="11513" max="11513" customWidth="1" width="11.42578125"/>
    <col min="11514" max="11514" customWidth="1" width="11.42578125"/>
    <col min="11515" max="11515" customWidth="1" width="11.42578125"/>
    <col min="11516" max="11516" customWidth="1" width="11.42578125"/>
    <col min="11517" max="11517" customWidth="1" width="11.42578125"/>
    <col min="11518" max="11518" customWidth="1" width="11.42578125"/>
    <col min="11519" max="11519" customWidth="1" width="11.42578125"/>
    <col min="11520" max="11520" customWidth="1" width="11.42578125"/>
    <col min="11521" max="11521" customWidth="1" width="11.42578125"/>
    <col min="11522" max="11522" customWidth="1" width="11.42578125"/>
    <col min="11523" max="11523" customWidth="1" width="11.42578125"/>
    <col min="11524" max="11524" customWidth="1" width="11.42578125"/>
    <col min="11525" max="11525" customWidth="1" width="11.42578125"/>
    <col min="11526" max="11526" customWidth="1" width="11.42578125"/>
    <col min="11527" max="11527" customWidth="1" width="11.42578125"/>
    <col min="11528" max="11528" customWidth="1" width="11.42578125"/>
    <col min="11529" max="11529" customWidth="1" width="11.42578125"/>
    <col min="11530" max="11530" customWidth="1" width="11.42578125"/>
    <col min="11531" max="11531" customWidth="1" width="11.42578125"/>
    <col min="11532" max="11532" customWidth="1" width="11.42578125"/>
    <col min="11533" max="11533" customWidth="1" width="11.42578125"/>
    <col min="11534" max="11534" customWidth="1" width="11.42578125"/>
    <col min="11535" max="11535" customWidth="1" width="11.42578125"/>
    <col min="11536" max="11536" customWidth="1" width="11.42578125"/>
    <col min="11537" max="11537" customWidth="1" width="11.42578125"/>
    <col min="11538" max="11538" customWidth="1" width="11.42578125"/>
    <col min="11539" max="11539" customWidth="1" width="11.42578125"/>
    <col min="11540" max="11540" customWidth="1" width="11.42578125"/>
    <col min="11541" max="11541" customWidth="1" width="11.42578125"/>
    <col min="11542" max="11542" customWidth="1" width="11.42578125"/>
    <col min="11543" max="11543" customWidth="1" width="11.42578125"/>
    <col min="11544" max="11544" customWidth="1" width="11.42578125"/>
    <col min="11545" max="11545" customWidth="1" width="11.42578125"/>
    <col min="11546" max="11546" customWidth="1" width="11.42578125"/>
    <col min="11547" max="11547" customWidth="1" width="11.42578125"/>
    <col min="11548" max="11548" customWidth="1" width="11.42578125"/>
    <col min="11549" max="11549" customWidth="1" width="11.42578125"/>
    <col min="11550" max="11550" customWidth="1" width="11.42578125"/>
    <col min="11551" max="11551" customWidth="1" width="11.42578125"/>
    <col min="11552" max="11552" customWidth="1" width="11.42578125"/>
    <col min="11553" max="11553" customWidth="1" width="11.42578125"/>
    <col min="11554" max="11554" customWidth="1" width="11.42578125"/>
    <col min="11555" max="11555" customWidth="1" width="11.42578125"/>
    <col min="11556" max="11556" customWidth="1" width="11.42578125"/>
    <col min="11557" max="11557" customWidth="1" width="11.42578125"/>
    <col min="11558" max="11558" customWidth="1" width="11.42578125"/>
    <col min="11559" max="11559" customWidth="1" width="11.42578125"/>
    <col min="11560" max="11560" customWidth="1" width="11.42578125"/>
    <col min="11561" max="11561" customWidth="1" width="11.42578125"/>
    <col min="11562" max="11562" customWidth="1" width="11.42578125"/>
    <col min="11563" max="11563" customWidth="1" width="11.42578125"/>
    <col min="11564" max="11564" customWidth="1" width="11.42578125"/>
    <col min="11565" max="11565" customWidth="1" width="11.42578125"/>
    <col min="11566" max="11566" customWidth="1" width="11.42578125"/>
    <col min="11567" max="11567" customWidth="1" width="11.42578125"/>
    <col min="11568" max="11568" customWidth="1" width="11.42578125"/>
    <col min="11569" max="11569" customWidth="1" width="11.42578125"/>
    <col min="11570" max="11570" customWidth="1" width="11.42578125"/>
    <col min="11571" max="11571" customWidth="1" width="11.42578125"/>
    <col min="11572" max="11572" customWidth="1" width="11.42578125"/>
    <col min="11573" max="11573" customWidth="1" width="11.42578125"/>
    <col min="11574" max="11574" customWidth="1" width="11.42578125"/>
    <col min="11575" max="11575" customWidth="1" width="11.42578125"/>
    <col min="11576" max="11576" customWidth="1" width="11.42578125"/>
    <col min="11577" max="11577" customWidth="1" width="11.42578125"/>
    <col min="11578" max="11578" customWidth="1" width="11.42578125"/>
    <col min="11579" max="11579" customWidth="1" width="11.42578125"/>
    <col min="11580" max="11580" customWidth="1" width="11.42578125"/>
    <col min="11581" max="11581" customWidth="1" width="11.42578125"/>
    <col min="11582" max="11582" customWidth="1" width="11.42578125"/>
    <col min="11583" max="11583" customWidth="1" width="11.42578125"/>
    <col min="11584" max="11584" customWidth="1" width="11.42578125"/>
    <col min="11585" max="11585" customWidth="1" width="11.42578125"/>
    <col min="11586" max="11586" customWidth="1" width="11.42578125"/>
    <col min="11587" max="11587" customWidth="1" width="11.42578125"/>
    <col min="11588" max="11588" customWidth="1" width="11.42578125"/>
    <col min="11589" max="11589" customWidth="1" width="11.42578125"/>
    <col min="11590" max="11590" customWidth="1" width="11.42578125"/>
    <col min="11591" max="11591" customWidth="1" width="11.42578125"/>
    <col min="11592" max="11592" customWidth="1" width="11.42578125"/>
    <col min="11593" max="11593" customWidth="1" width="11.42578125"/>
    <col min="11594" max="11594" customWidth="1" width="11.42578125"/>
    <col min="11595" max="11595" customWidth="1" width="11.42578125"/>
    <col min="11596" max="11596" customWidth="1" width="11.42578125"/>
    <col min="11597" max="11597" customWidth="1" width="11.42578125"/>
    <col min="11598" max="11598" customWidth="1" width="11.42578125"/>
    <col min="11599" max="11599" customWidth="1" width="11.42578125"/>
    <col min="11600" max="11600" customWidth="1" width="11.42578125"/>
    <col min="11601" max="11601" customWidth="1" width="11.42578125"/>
    <col min="11602" max="11602" customWidth="1" width="11.42578125"/>
    <col min="11603" max="11603" customWidth="1" width="11.42578125"/>
    <col min="11604" max="11604" customWidth="1" width="11.42578125"/>
    <col min="11605" max="11605" customWidth="1" width="11.42578125"/>
    <col min="11606" max="11606" customWidth="1" width="11.42578125"/>
    <col min="11607" max="11607" customWidth="1" width="11.42578125"/>
    <col min="11608" max="11608" customWidth="1" width="11.42578125"/>
    <col min="11609" max="11609" customWidth="1" width="11.42578125"/>
    <col min="11610" max="11610" customWidth="1" width="11.42578125"/>
    <col min="11611" max="11611" customWidth="1" width="11.42578125"/>
    <col min="11612" max="11612" customWidth="1" width="11.42578125"/>
    <col min="11613" max="11613" customWidth="1" width="11.42578125"/>
    <col min="11614" max="11614" customWidth="1" width="11.42578125"/>
    <col min="11615" max="11615" customWidth="1" width="11.42578125"/>
    <col min="11616" max="11616" customWidth="1" width="11.42578125"/>
    <col min="11617" max="11617" customWidth="1" width="11.42578125"/>
    <col min="11618" max="11618" customWidth="1" width="11.42578125"/>
    <col min="11619" max="11619" customWidth="1" width="11.42578125"/>
    <col min="11620" max="11620" customWidth="1" width="11.42578125"/>
    <col min="11621" max="11621" customWidth="1" width="11.42578125"/>
    <col min="11622" max="11622" customWidth="1" width="11.42578125"/>
    <col min="11623" max="11623" customWidth="1" width="11.42578125"/>
    <col min="11624" max="11624" customWidth="1" width="11.42578125"/>
    <col min="11625" max="11625" customWidth="1" width="11.42578125"/>
    <col min="11626" max="11626" customWidth="1" width="11.42578125"/>
    <col min="11627" max="11627" customWidth="1" width="11.42578125"/>
    <col min="11628" max="11628" customWidth="1" width="11.42578125"/>
    <col min="11629" max="11629" customWidth="1" width="11.42578125"/>
    <col min="11630" max="11630" customWidth="1" width="11.42578125"/>
    <col min="11631" max="11631" customWidth="1" width="11.42578125"/>
    <col min="11632" max="11632" customWidth="1" width="11.42578125"/>
    <col min="11633" max="11633" customWidth="1" width="11.42578125"/>
    <col min="11634" max="11634" customWidth="1" width="11.42578125"/>
    <col min="11635" max="11635" customWidth="1" width="11.42578125"/>
    <col min="11636" max="11636" customWidth="1" width="11.42578125"/>
    <col min="11637" max="11637" customWidth="1" width="11.42578125"/>
    <col min="11638" max="11638" customWidth="1" width="11.42578125"/>
    <col min="11639" max="11639" customWidth="1" width="11.42578125"/>
    <col min="11640" max="11640" customWidth="1" width="11.42578125"/>
    <col min="11641" max="11641" customWidth="1" width="11.42578125"/>
    <col min="11642" max="11642" customWidth="1" width="11.42578125"/>
    <col min="11643" max="11643" customWidth="1" width="11.42578125"/>
    <col min="11644" max="11644" customWidth="1" width="11.42578125"/>
    <col min="11645" max="11645" customWidth="1" width="11.42578125"/>
    <col min="11646" max="11646" customWidth="1" width="11.42578125"/>
    <col min="11647" max="11647" customWidth="1" width="11.42578125"/>
    <col min="11648" max="11648" customWidth="1" width="11.42578125"/>
    <col min="11649" max="11649" customWidth="1" width="11.42578125"/>
    <col min="11650" max="11650" customWidth="1" width="11.42578125"/>
    <col min="11651" max="11651" customWidth="1" width="11.42578125"/>
    <col min="11652" max="11652" customWidth="1" width="11.42578125"/>
    <col min="11653" max="11653" customWidth="1" width="11.42578125"/>
    <col min="11654" max="11654" customWidth="1" width="11.42578125"/>
    <col min="11655" max="11655" customWidth="1" width="11.42578125"/>
    <col min="11656" max="11656" customWidth="1" width="11.42578125"/>
    <col min="11657" max="11657" customWidth="1" width="11.42578125"/>
    <col min="11658" max="11658" customWidth="1" width="11.42578125"/>
    <col min="11659" max="11659" customWidth="1" width="11.42578125"/>
    <col min="11660" max="11660" customWidth="1" width="11.42578125"/>
    <col min="11661" max="11661" customWidth="1" width="11.42578125"/>
    <col min="11662" max="11662" customWidth="1" width="11.42578125"/>
    <col min="11663" max="11663" customWidth="1" width="11.42578125"/>
    <col min="11664" max="11664" customWidth="1" width="11.42578125"/>
    <col min="11665" max="11665" customWidth="1" width="11.42578125"/>
    <col min="11666" max="11666" customWidth="1" width="11.42578125"/>
    <col min="11667" max="11667" customWidth="1" width="11.42578125"/>
    <col min="11668" max="11668" customWidth="1" width="11.42578125"/>
    <col min="11669" max="11669" customWidth="1" width="11.42578125"/>
    <col min="11670" max="11670" customWidth="1" width="11.42578125"/>
    <col min="11671" max="11671" customWidth="1" width="11.42578125"/>
    <col min="11672" max="11672" customWidth="1" width="11.42578125"/>
    <col min="11673" max="11673" customWidth="1" width="11.42578125"/>
    <col min="11674" max="11674" customWidth="1" width="11.42578125"/>
    <col min="11675" max="11675" customWidth="1" width="11.42578125"/>
    <col min="11676" max="11676" customWidth="1" width="11.42578125"/>
    <col min="11677" max="11677" customWidth="1" width="11.42578125"/>
    <col min="11678" max="11678" customWidth="1" width="11.42578125"/>
    <col min="11679" max="11679" customWidth="1" width="11.42578125"/>
    <col min="11680" max="11680" customWidth="1" width="11.42578125"/>
    <col min="11681" max="11681" customWidth="1" width="11.42578125"/>
    <col min="11682" max="11682" customWidth="1" width="11.42578125"/>
    <col min="11683" max="11683" customWidth="1" width="11.42578125"/>
    <col min="11684" max="11684" customWidth="1" width="11.42578125"/>
    <col min="11685" max="11685" customWidth="1" width="11.42578125"/>
    <col min="11686" max="11686" customWidth="1" width="11.42578125"/>
    <col min="11687" max="11687" customWidth="1" width="11.42578125"/>
    <col min="11688" max="11688" customWidth="1" width="11.42578125"/>
    <col min="11689" max="11689" customWidth="1" width="11.42578125"/>
    <col min="11690" max="11690" customWidth="1" width="11.42578125"/>
    <col min="11691" max="11691" customWidth="1" width="11.42578125"/>
    <col min="11692" max="11692" customWidth="1" width="11.42578125"/>
    <col min="11693" max="11693" customWidth="1" width="11.42578125"/>
    <col min="11694" max="11694" customWidth="1" width="11.42578125"/>
    <col min="11695" max="11695" customWidth="1" width="11.42578125"/>
    <col min="11696" max="11696" customWidth="1" width="11.42578125"/>
    <col min="11697" max="11697" customWidth="1" width="11.42578125"/>
    <col min="11698" max="11698" customWidth="1" width="11.42578125"/>
    <col min="11699" max="11699" customWidth="1" width="11.42578125"/>
    <col min="11700" max="11700" customWidth="1" width="11.42578125"/>
    <col min="11701" max="11701" customWidth="1" width="11.42578125"/>
    <col min="11702" max="11702" customWidth="1" width="11.42578125"/>
    <col min="11703" max="11703" customWidth="1" width="11.42578125"/>
    <col min="11704" max="11704" customWidth="1" width="11.42578125"/>
    <col min="11705" max="11705" customWidth="1" width="11.42578125"/>
    <col min="11706" max="11706" customWidth="1" width="11.42578125"/>
    <col min="11707" max="11707" customWidth="1" width="11.42578125"/>
    <col min="11708" max="11708" customWidth="1" width="11.42578125"/>
    <col min="11709" max="11709" customWidth="1" width="11.42578125"/>
    <col min="11710" max="11710" customWidth="1" width="11.42578125"/>
    <col min="11711" max="11711" customWidth="1" width="11.42578125"/>
    <col min="11712" max="11712" customWidth="1" width="11.42578125"/>
    <col min="11713" max="11713" customWidth="1" width="11.42578125"/>
    <col min="11714" max="11714" customWidth="1" width="11.42578125"/>
    <col min="11715" max="11715" customWidth="1" width="11.42578125"/>
    <col min="11716" max="11716" customWidth="1" width="11.42578125"/>
    <col min="11717" max="11717" customWidth="1" width="11.42578125"/>
    <col min="11718" max="11718" customWidth="1" width="11.42578125"/>
    <col min="11719" max="11719" customWidth="1" width="11.42578125"/>
    <col min="11720" max="11720" customWidth="1" width="11.42578125"/>
    <col min="11721" max="11721" customWidth="1" width="11.42578125"/>
    <col min="11722" max="11722" customWidth="1" width="11.42578125"/>
    <col min="11723" max="11723" customWidth="1" width="11.42578125"/>
    <col min="11724" max="11724" customWidth="1" width="11.42578125"/>
    <col min="11725" max="11725" customWidth="1" width="11.42578125"/>
    <col min="11726" max="11726" customWidth="1" width="11.42578125"/>
    <col min="11727" max="11727" customWidth="1" width="11.42578125"/>
    <col min="11728" max="11728" customWidth="1" width="11.42578125"/>
    <col min="11729" max="11729" customWidth="1" width="11.42578125"/>
    <col min="11730" max="11730" customWidth="1" width="11.42578125"/>
    <col min="11731" max="11731" customWidth="1" width="11.42578125"/>
    <col min="11732" max="11732" customWidth="1" width="11.42578125"/>
    <col min="11733" max="11733" customWidth="1" width="11.42578125"/>
    <col min="11734" max="11734" customWidth="1" width="11.42578125"/>
    <col min="11735" max="11735" customWidth="1" width="11.42578125"/>
    <col min="11736" max="11736" customWidth="1" width="11.42578125"/>
    <col min="11737" max="11737" customWidth="1" width="11.42578125"/>
    <col min="11738" max="11738" customWidth="1" width="11.42578125"/>
    <col min="11739" max="11739" customWidth="1" width="11.42578125"/>
    <col min="11740" max="11740" customWidth="1" width="11.42578125"/>
    <col min="11741" max="11741" customWidth="1" width="11.42578125"/>
    <col min="11742" max="11742" customWidth="1" width="11.42578125"/>
    <col min="11743" max="11743" customWidth="1" width="11.42578125"/>
    <col min="11744" max="11744" customWidth="1" width="11.42578125"/>
    <col min="11745" max="11745" customWidth="1" width="11.42578125"/>
    <col min="11746" max="11746" customWidth="1" width="11.42578125"/>
    <col min="11747" max="11747" customWidth="1" width="11.42578125"/>
    <col min="11748" max="11748" customWidth="1" width="11.42578125"/>
    <col min="11749" max="11749" customWidth="1" width="11.42578125"/>
    <col min="11750" max="11750" customWidth="1" width="11.42578125"/>
    <col min="11751" max="11751" customWidth="1" width="11.42578125"/>
    <col min="11752" max="11752" customWidth="1" width="11.42578125"/>
    <col min="11753" max="11753" customWidth="1" width="11.42578125"/>
    <col min="11754" max="11754" customWidth="1" width="11.42578125"/>
    <col min="11755" max="11755" customWidth="1" width="11.42578125"/>
    <col min="11756" max="11756" customWidth="1" width="11.42578125"/>
    <col min="11757" max="11757" customWidth="1" width="11.42578125"/>
    <col min="11758" max="11758" customWidth="1" width="11.42578125"/>
    <col min="11759" max="11759" customWidth="1" width="11.42578125"/>
    <col min="11760" max="11760" customWidth="1" width="11.42578125"/>
    <col min="11761" max="11761" customWidth="1" width="11.42578125"/>
    <col min="11762" max="11762" customWidth="1" width="11.42578125"/>
    <col min="11763" max="11763" customWidth="1" width="11.42578125"/>
    <col min="11764" max="11764" customWidth="1" width="11.42578125"/>
    <col min="11765" max="11765" customWidth="1" width="11.42578125"/>
    <col min="11766" max="11766" customWidth="1" width="11.42578125"/>
    <col min="11767" max="11767" customWidth="1" width="11.42578125"/>
    <col min="11768" max="11768" customWidth="1" width="11.42578125"/>
    <col min="11769" max="11769" customWidth="1" width="11.42578125"/>
    <col min="11770" max="11770" customWidth="1" width="11.42578125"/>
    <col min="11771" max="11771" customWidth="1" width="11.42578125"/>
    <col min="11772" max="11772" customWidth="1" width="11.42578125"/>
    <col min="11773" max="11773" customWidth="1" width="11.42578125"/>
    <col min="11774" max="11774" customWidth="1" width="11.42578125"/>
    <col min="11775" max="11775" customWidth="1" width="11.42578125"/>
    <col min="11776" max="11776" customWidth="1" width="11.42578125"/>
    <col min="11777" max="11777" customWidth="1" width="11.42578125"/>
    <col min="11778" max="11778" customWidth="1" width="11.42578125"/>
    <col min="11779" max="11779" customWidth="1" width="11.42578125"/>
    <col min="11780" max="11780" customWidth="1" width="11.42578125"/>
    <col min="11781" max="11781" customWidth="1" width="11.42578125"/>
    <col min="11782" max="11782" customWidth="1" width="11.42578125"/>
    <col min="11783" max="11783" customWidth="1" width="11.42578125"/>
    <col min="11784" max="11784" customWidth="1" width="11.42578125"/>
    <col min="11785" max="11785" customWidth="1" width="11.42578125"/>
    <col min="11786" max="11786" customWidth="1" width="11.42578125"/>
    <col min="11787" max="11787" customWidth="1" width="11.42578125"/>
    <col min="11788" max="11788" customWidth="1" width="11.42578125"/>
    <col min="11789" max="11789" customWidth="1" width="11.42578125"/>
    <col min="11790" max="11790" customWidth="1" width="11.42578125"/>
    <col min="11791" max="11791" customWidth="1" width="11.42578125"/>
    <col min="11792" max="11792" customWidth="1" width="11.42578125"/>
    <col min="11793" max="11793" customWidth="1" width="11.42578125"/>
    <col min="11794" max="11794" customWidth="1" width="11.42578125"/>
    <col min="11795" max="11795" customWidth="1" width="11.42578125"/>
    <col min="11796" max="11796" customWidth="1" width="11.42578125"/>
    <col min="11797" max="11797" customWidth="1" width="11.42578125"/>
    <col min="11798" max="11798" customWidth="1" width="11.42578125"/>
    <col min="11799" max="11799" customWidth="1" width="11.42578125"/>
    <col min="11800" max="11800" customWidth="1" width="11.42578125"/>
    <col min="11801" max="11801" customWidth="1" width="11.42578125"/>
    <col min="11802" max="11802" customWidth="1" width="11.42578125"/>
    <col min="11803" max="11803" customWidth="1" width="11.42578125"/>
    <col min="11804" max="11804" customWidth="1" width="11.42578125"/>
    <col min="11805" max="11805" customWidth="1" width="11.42578125"/>
    <col min="11806" max="11806" customWidth="1" width="11.42578125"/>
    <col min="11807" max="11807" customWidth="1" width="11.42578125"/>
    <col min="11808" max="11808" customWidth="1" width="11.42578125"/>
    <col min="11809" max="11809" customWidth="1" width="11.42578125"/>
    <col min="11810" max="11810" customWidth="1" width="11.42578125"/>
    <col min="11811" max="11811" customWidth="1" width="11.42578125"/>
    <col min="11812" max="11812" customWidth="1" width="11.42578125"/>
    <col min="11813" max="11813" customWidth="1" width="11.42578125"/>
    <col min="11814" max="11814" customWidth="1" width="11.42578125"/>
    <col min="11815" max="11815" customWidth="1" width="11.42578125"/>
    <col min="11816" max="11816" customWidth="1" width="11.42578125"/>
    <col min="11817" max="11817" customWidth="1" width="11.42578125"/>
    <col min="11818" max="11818" customWidth="1" width="11.42578125"/>
    <col min="11819" max="11819" customWidth="1" width="11.42578125"/>
    <col min="11820" max="11820" customWidth="1" width="11.42578125"/>
    <col min="11821" max="11821" customWidth="1" width="11.42578125"/>
    <col min="11822" max="11822" customWidth="1" width="11.42578125"/>
    <col min="11823" max="11823" customWidth="1" width="11.42578125"/>
    <col min="11824" max="11824" customWidth="1" width="11.42578125"/>
    <col min="11825" max="11825" customWidth="1" width="11.42578125"/>
    <col min="11826" max="11826" customWidth="1" width="11.42578125"/>
    <col min="11827" max="11827" customWidth="1" width="11.42578125"/>
    <col min="11828" max="11828" customWidth="1" width="11.42578125"/>
    <col min="11829" max="11829" customWidth="1" width="11.42578125"/>
    <col min="11830" max="11830" customWidth="1" width="11.42578125"/>
    <col min="11831" max="11831" customWidth="1" width="11.42578125"/>
    <col min="11832" max="11832" customWidth="1" width="11.42578125"/>
    <col min="11833" max="11833" customWidth="1" width="11.42578125"/>
    <col min="11834" max="11834" customWidth="1" width="11.42578125"/>
    <col min="11835" max="11835" customWidth="1" width="11.42578125"/>
    <col min="11836" max="11836" customWidth="1" width="11.42578125"/>
    <col min="11837" max="11837" customWidth="1" width="11.42578125"/>
    <col min="11838" max="11838" customWidth="1" width="11.42578125"/>
    <col min="11839" max="11839" customWidth="1" width="11.42578125"/>
    <col min="11840" max="11840" customWidth="1" width="11.42578125"/>
    <col min="11841" max="11841" customWidth="1" width="11.42578125"/>
    <col min="11842" max="11842" customWidth="1" width="11.42578125"/>
    <col min="11843" max="11843" customWidth="1" width="11.42578125"/>
    <col min="11844" max="11844" customWidth="1" width="11.42578125"/>
    <col min="11845" max="11845" customWidth="1" width="11.42578125"/>
    <col min="11846" max="11846" customWidth="1" width="11.42578125"/>
    <col min="11847" max="11847" customWidth="1" width="11.42578125"/>
    <col min="11848" max="11848" customWidth="1" width="11.42578125"/>
    <col min="11849" max="11849" customWidth="1" width="11.42578125"/>
    <col min="11850" max="11850" customWidth="1" width="11.42578125"/>
    <col min="11851" max="11851" customWidth="1" width="11.42578125"/>
    <col min="11852" max="11852" customWidth="1" width="11.42578125"/>
    <col min="11853" max="11853" customWidth="1" width="11.42578125"/>
    <col min="11854" max="11854" customWidth="1" width="11.42578125"/>
    <col min="11855" max="11855" customWidth="1" width="11.42578125"/>
    <col min="11856" max="11856" customWidth="1" width="11.42578125"/>
    <col min="11857" max="11857" customWidth="1" width="11.42578125"/>
    <col min="11858" max="11858" customWidth="1" width="11.42578125"/>
    <col min="11859" max="11859" customWidth="1" width="11.42578125"/>
    <col min="11860" max="11860" customWidth="1" width="11.42578125"/>
    <col min="11861" max="11861" customWidth="1" width="11.42578125"/>
    <col min="11862" max="11862" customWidth="1" width="11.42578125"/>
    <col min="11863" max="11863" customWidth="1" width="11.42578125"/>
    <col min="11864" max="11864" customWidth="1" width="11.42578125"/>
    <col min="11865" max="11865" customWidth="1" width="11.42578125"/>
    <col min="11866" max="11866" customWidth="1" width="11.42578125"/>
    <col min="11867" max="11867" customWidth="1" width="11.42578125"/>
    <col min="11868" max="11868" customWidth="1" width="11.42578125"/>
    <col min="11869" max="11869" customWidth="1" width="11.42578125"/>
    <col min="11870" max="11870" customWidth="1" width="11.42578125"/>
    <col min="11871" max="11871" customWidth="1" width="11.42578125"/>
    <col min="11872" max="11872" customWidth="1" width="11.42578125"/>
    <col min="11873" max="11873" customWidth="1" width="11.42578125"/>
    <col min="11874" max="11874" customWidth="1" width="11.42578125"/>
    <col min="11875" max="11875" customWidth="1" width="11.42578125"/>
    <col min="11876" max="11876" customWidth="1" width="11.42578125"/>
    <col min="11877" max="11877" customWidth="1" width="11.42578125"/>
    <col min="11878" max="11878" customWidth="1" width="11.42578125"/>
    <col min="11879" max="11879" customWidth="1" width="11.42578125"/>
    <col min="11880" max="11880" customWidth="1" width="11.42578125"/>
    <col min="11881" max="11881" customWidth="1" width="11.42578125"/>
    <col min="11882" max="11882" customWidth="1" width="11.42578125"/>
    <col min="11883" max="11883" customWidth="1" width="11.42578125"/>
    <col min="11884" max="11884" customWidth="1" width="11.42578125"/>
    <col min="11885" max="11885" customWidth="1" width="11.42578125"/>
    <col min="11886" max="11886" customWidth="1" width="11.42578125"/>
    <col min="11887" max="11887" customWidth="1" width="11.42578125"/>
    <col min="11888" max="11888" customWidth="1" width="11.42578125"/>
    <col min="11889" max="11889" customWidth="1" width="11.42578125"/>
    <col min="11890" max="11890" customWidth="1" width="11.42578125"/>
    <col min="11891" max="11891" customWidth="1" width="11.42578125"/>
    <col min="11892" max="11892" customWidth="1" width="11.42578125"/>
    <col min="11893" max="11893" customWidth="1" width="11.42578125"/>
    <col min="11894" max="11894" customWidth="1" width="11.42578125"/>
    <col min="11895" max="11895" customWidth="1" width="11.42578125"/>
    <col min="11896" max="11896" customWidth="1" width="11.42578125"/>
    <col min="11897" max="11897" customWidth="1" width="11.42578125"/>
    <col min="11898" max="11898" customWidth="1" width="11.42578125"/>
    <col min="11899" max="11899" customWidth="1" width="11.42578125"/>
    <col min="11900" max="11900" customWidth="1" width="11.42578125"/>
    <col min="11901" max="11901" customWidth="1" width="11.42578125"/>
    <col min="11902" max="11902" customWidth="1" width="11.42578125"/>
    <col min="11903" max="11903" customWidth="1" width="11.42578125"/>
    <col min="11904" max="11904" customWidth="1" width="11.42578125"/>
    <col min="11905" max="11905" customWidth="1" width="11.42578125"/>
    <col min="11906" max="11906" customWidth="1" width="11.42578125"/>
    <col min="11907" max="11907" customWidth="1" width="11.42578125"/>
    <col min="11908" max="11908" customWidth="1" width="11.42578125"/>
    <col min="11909" max="11909" customWidth="1" width="11.42578125"/>
    <col min="11910" max="11910" customWidth="1" width="11.42578125"/>
    <col min="11911" max="11911" customWidth="1" width="11.42578125"/>
    <col min="11912" max="11912" customWidth="1" width="11.42578125"/>
    <col min="11913" max="11913" customWidth="1" width="11.42578125"/>
    <col min="11914" max="11914" customWidth="1" width="11.42578125"/>
    <col min="11915" max="11915" customWidth="1" width="11.42578125"/>
    <col min="11916" max="11916" customWidth="1" width="11.42578125"/>
    <col min="11917" max="11917" customWidth="1" width="11.42578125"/>
    <col min="11918" max="11918" customWidth="1" width="11.42578125"/>
    <col min="11919" max="11919" customWidth="1" width="11.42578125"/>
    <col min="11920" max="11920" customWidth="1" width="11.42578125"/>
    <col min="11921" max="11921" customWidth="1" width="11.42578125"/>
    <col min="11922" max="11922" customWidth="1" width="11.42578125"/>
    <col min="11923" max="11923" customWidth="1" width="11.42578125"/>
    <col min="11924" max="11924" customWidth="1" width="11.42578125"/>
    <col min="11925" max="11925" customWidth="1" width="11.42578125"/>
    <col min="11926" max="11926" customWidth="1" width="11.42578125"/>
    <col min="11927" max="11927" customWidth="1" width="11.42578125"/>
    <col min="11928" max="11928" customWidth="1" width="11.42578125"/>
    <col min="11929" max="11929" customWidth="1" width="11.42578125"/>
    <col min="11930" max="11930" customWidth="1" width="11.42578125"/>
    <col min="11931" max="11931" customWidth="1" width="11.42578125"/>
    <col min="11932" max="11932" customWidth="1" width="11.42578125"/>
    <col min="11933" max="11933" customWidth="1" width="11.42578125"/>
    <col min="11934" max="11934" customWidth="1" width="11.42578125"/>
    <col min="11935" max="11935" customWidth="1" width="11.42578125"/>
    <col min="11936" max="11936" customWidth="1" width="11.42578125"/>
    <col min="11937" max="11937" customWidth="1" width="11.42578125"/>
    <col min="11938" max="11938" customWidth="1" width="11.42578125"/>
    <col min="11939" max="11939" customWidth="1" width="11.42578125"/>
    <col min="11940" max="11940" customWidth="1" width="11.42578125"/>
    <col min="11941" max="11941" customWidth="1" width="11.42578125"/>
    <col min="11942" max="11942" customWidth="1" width="11.42578125"/>
    <col min="11943" max="11943" customWidth="1" width="11.42578125"/>
    <col min="11944" max="11944" customWidth="1" width="11.42578125"/>
    <col min="11945" max="11945" customWidth="1" width="11.42578125"/>
    <col min="11946" max="11946" customWidth="1" width="11.42578125"/>
    <col min="11947" max="11947" customWidth="1" width="11.42578125"/>
    <col min="11948" max="11948" customWidth="1" width="11.42578125"/>
    <col min="11949" max="11949" customWidth="1" width="11.42578125"/>
    <col min="11950" max="11950" customWidth="1" width="11.42578125"/>
    <col min="11951" max="11951" customWidth="1" width="11.42578125"/>
    <col min="11952" max="11952" customWidth="1" width="11.42578125"/>
    <col min="11953" max="11953" customWidth="1" width="11.42578125"/>
    <col min="11954" max="11954" customWidth="1" width="11.42578125"/>
    <col min="11955" max="11955" customWidth="1" width="11.42578125"/>
    <col min="11956" max="11956" customWidth="1" width="11.42578125"/>
    <col min="11957" max="11957" customWidth="1" width="11.42578125"/>
    <col min="11958" max="11958" customWidth="1" width="11.42578125"/>
    <col min="11959" max="11959" customWidth="1" width="11.42578125"/>
    <col min="11960" max="11960" customWidth="1" width="11.42578125"/>
    <col min="11961" max="11961" customWidth="1" width="11.42578125"/>
    <col min="11962" max="11962" customWidth="1" width="11.42578125"/>
    <col min="11963" max="11963" customWidth="1" width="11.42578125"/>
    <col min="11964" max="11964" customWidth="1" width="11.42578125"/>
    <col min="11965" max="11965" customWidth="1" width="11.42578125"/>
    <col min="11966" max="11966" customWidth="1" width="11.42578125"/>
    <col min="11967" max="11967" customWidth="1" width="11.42578125"/>
    <col min="11968" max="11968" customWidth="1" width="11.42578125"/>
    <col min="11969" max="11969" customWidth="1" width="11.42578125"/>
    <col min="11970" max="11970" customWidth="1" width="11.42578125"/>
    <col min="11971" max="11971" customWidth="1" width="11.42578125"/>
    <col min="11972" max="11972" customWidth="1" width="11.42578125"/>
    <col min="11973" max="11973" customWidth="1" width="11.42578125"/>
    <col min="11974" max="11974" customWidth="1" width="11.42578125"/>
    <col min="11975" max="11975" customWidth="1" width="11.42578125"/>
    <col min="11976" max="11976" customWidth="1" width="11.42578125"/>
    <col min="11977" max="11977" customWidth="1" width="11.42578125"/>
    <col min="11978" max="11978" customWidth="1" width="11.42578125"/>
    <col min="11979" max="11979" customWidth="1" width="11.42578125"/>
    <col min="11980" max="11980" customWidth="1" width="11.42578125"/>
    <col min="11981" max="11981" customWidth="1" width="11.42578125"/>
    <col min="11982" max="11982" customWidth="1" width="11.42578125"/>
    <col min="11983" max="11983" customWidth="1" width="11.42578125"/>
    <col min="11984" max="11984" customWidth="1" width="11.42578125"/>
    <col min="11985" max="11985" customWidth="1" width="11.42578125"/>
    <col min="11986" max="11986" customWidth="1" width="11.42578125"/>
    <col min="11987" max="11987" customWidth="1" width="11.42578125"/>
    <col min="11988" max="11988" customWidth="1" width="11.42578125"/>
    <col min="11989" max="11989" customWidth="1" width="11.42578125"/>
    <col min="11990" max="11990" customWidth="1" width="11.42578125"/>
    <col min="11991" max="11991" customWidth="1" width="11.42578125"/>
    <col min="11992" max="11992" customWidth="1" width="11.42578125"/>
    <col min="11993" max="11993" customWidth="1" width="11.42578125"/>
    <col min="11994" max="11994" customWidth="1" width="11.42578125"/>
    <col min="11995" max="11995" customWidth="1" width="11.42578125"/>
    <col min="11996" max="11996" customWidth="1" width="11.42578125"/>
    <col min="11997" max="11997" customWidth="1" width="11.42578125"/>
    <col min="11998" max="11998" customWidth="1" width="11.42578125"/>
    <col min="11999" max="11999" customWidth="1" width="11.42578125"/>
    <col min="12000" max="12000" customWidth="1" width="11.42578125"/>
    <col min="12001" max="12001" customWidth="1" width="11.42578125"/>
    <col min="12002" max="12002" customWidth="1" width="11.42578125"/>
    <col min="12003" max="12003" customWidth="1" width="11.42578125"/>
    <col min="12004" max="12004" customWidth="1" width="11.42578125"/>
    <col min="12005" max="12005" customWidth="1" width="11.42578125"/>
    <col min="12006" max="12006" customWidth="1" width="11.42578125"/>
    <col min="12007" max="12007" customWidth="1" width="11.42578125"/>
    <col min="12008" max="12008" customWidth="1" width="11.42578125"/>
    <col min="12009" max="12009" customWidth="1" width="11.42578125"/>
    <col min="12010" max="12010" customWidth="1" width="11.42578125"/>
    <col min="12011" max="12011" customWidth="1" width="11.42578125"/>
    <col min="12012" max="12012" customWidth="1" width="11.42578125"/>
    <col min="12013" max="12013" customWidth="1" width="11.42578125"/>
    <col min="12014" max="12014" customWidth="1" width="11.42578125"/>
    <col min="12015" max="12015" customWidth="1" width="11.42578125"/>
    <col min="12016" max="12016" customWidth="1" width="11.42578125"/>
    <col min="12017" max="12017" customWidth="1" width="11.42578125"/>
    <col min="12018" max="12018" customWidth="1" width="11.42578125"/>
    <col min="12019" max="12019" customWidth="1" width="11.42578125"/>
    <col min="12020" max="12020" customWidth="1" width="11.42578125"/>
    <col min="12021" max="12021" customWidth="1" width="11.42578125"/>
    <col min="12022" max="12022" customWidth="1" width="11.42578125"/>
    <col min="12023" max="12023" customWidth="1" width="11.42578125"/>
    <col min="12024" max="12024" customWidth="1" width="11.42578125"/>
    <col min="12025" max="12025" customWidth="1" width="11.42578125"/>
    <col min="12026" max="12026" customWidth="1" width="11.42578125"/>
    <col min="12027" max="12027" customWidth="1" width="11.42578125"/>
    <col min="12028" max="12028" customWidth="1" width="11.42578125"/>
    <col min="12029" max="12029" customWidth="1" width="11.42578125"/>
    <col min="12030" max="12030" customWidth="1" width="11.42578125"/>
    <col min="12031" max="12031" customWidth="1" width="11.42578125"/>
    <col min="12032" max="12032" customWidth="1" width="11.42578125"/>
    <col min="12033" max="12033" customWidth="1" width="11.42578125"/>
    <col min="12034" max="12034" customWidth="1" width="11.42578125"/>
    <col min="12035" max="12035" customWidth="1" width="11.42578125"/>
    <col min="12036" max="12036" customWidth="1" width="11.42578125"/>
    <col min="12037" max="12037" customWidth="1" width="11.42578125"/>
    <col min="12038" max="12038" customWidth="1" width="11.42578125"/>
    <col min="12039" max="12039" customWidth="1" width="11.42578125"/>
    <col min="12040" max="12040" customWidth="1" width="11.42578125"/>
    <col min="12041" max="12041" customWidth="1" width="11.42578125"/>
    <col min="12042" max="12042" customWidth="1" width="11.42578125"/>
    <col min="12043" max="12043" customWidth="1" width="11.42578125"/>
    <col min="12044" max="12044" customWidth="1" width="11.42578125"/>
    <col min="12045" max="12045" customWidth="1" width="11.42578125"/>
    <col min="12046" max="12046" customWidth="1" width="11.42578125"/>
    <col min="12047" max="12047" customWidth="1" width="11.42578125"/>
    <col min="12048" max="12048" customWidth="1" width="11.42578125"/>
    <col min="12049" max="12049" customWidth="1" width="11.42578125"/>
    <col min="12050" max="12050" customWidth="1" width="11.42578125"/>
    <col min="12051" max="12051" customWidth="1" width="11.42578125"/>
    <col min="12052" max="12052" customWidth="1" width="11.42578125"/>
    <col min="12053" max="12053" customWidth="1" width="11.42578125"/>
    <col min="12054" max="12054" customWidth="1" width="11.42578125"/>
    <col min="12055" max="12055" customWidth="1" width="11.42578125"/>
    <col min="12056" max="12056" customWidth="1" width="11.42578125"/>
    <col min="12057" max="12057" customWidth="1" width="11.42578125"/>
    <col min="12058" max="12058" customWidth="1" width="11.42578125"/>
    <col min="12059" max="12059" customWidth="1" width="11.42578125"/>
    <col min="12060" max="12060" customWidth="1" width="11.42578125"/>
    <col min="12061" max="12061" customWidth="1" width="11.42578125"/>
    <col min="12062" max="12062" customWidth="1" width="11.42578125"/>
    <col min="12063" max="12063" customWidth="1" width="11.42578125"/>
    <col min="12064" max="12064" customWidth="1" width="11.42578125"/>
    <col min="12065" max="12065" customWidth="1" width="11.42578125"/>
    <col min="12066" max="12066" customWidth="1" width="11.42578125"/>
    <col min="12067" max="12067" customWidth="1" width="11.42578125"/>
    <col min="12068" max="12068" customWidth="1" width="11.42578125"/>
    <col min="12069" max="12069" customWidth="1" width="11.42578125"/>
    <col min="12070" max="12070" customWidth="1" width="11.42578125"/>
    <col min="12071" max="12071" customWidth="1" width="11.42578125"/>
    <col min="12072" max="12072" customWidth="1" width="11.42578125"/>
    <col min="12073" max="12073" customWidth="1" width="11.42578125"/>
    <col min="12074" max="12074" customWidth="1" width="11.42578125"/>
    <col min="12075" max="12075" customWidth="1" width="11.42578125"/>
    <col min="12076" max="12076" customWidth="1" width="11.42578125"/>
    <col min="12077" max="12077" customWidth="1" width="11.42578125"/>
    <col min="12078" max="12078" customWidth="1" width="11.42578125"/>
    <col min="12079" max="12079" customWidth="1" width="11.42578125"/>
    <col min="12080" max="12080" customWidth="1" width="11.42578125"/>
    <col min="12081" max="12081" customWidth="1" width="11.42578125"/>
    <col min="12082" max="12082" customWidth="1" width="11.42578125"/>
    <col min="12083" max="12083" customWidth="1" width="11.42578125"/>
    <col min="12084" max="12084" customWidth="1" width="11.42578125"/>
    <col min="12085" max="12085" customWidth="1" width="11.42578125"/>
    <col min="12086" max="12086" customWidth="1" width="11.42578125"/>
    <col min="12087" max="12087" customWidth="1" width="11.42578125"/>
    <col min="12088" max="12088" customWidth="1" width="11.42578125"/>
    <col min="12089" max="12089" customWidth="1" width="11.42578125"/>
    <col min="12090" max="12090" customWidth="1" width="11.42578125"/>
    <col min="12091" max="12091" customWidth="1" width="11.42578125"/>
    <col min="12092" max="12092" customWidth="1" width="11.42578125"/>
    <col min="12093" max="12093" customWidth="1" width="11.42578125"/>
    <col min="12094" max="12094" customWidth="1" width="11.42578125"/>
    <col min="12095" max="12095" customWidth="1" width="11.42578125"/>
    <col min="12096" max="12096" customWidth="1" width="11.42578125"/>
    <col min="12097" max="12097" customWidth="1" width="11.42578125"/>
    <col min="12098" max="12098" customWidth="1" width="11.42578125"/>
    <col min="12099" max="12099" customWidth="1" width="11.42578125"/>
    <col min="12100" max="12100" customWidth="1" width="11.42578125"/>
    <col min="12101" max="12101" customWidth="1" width="11.42578125"/>
    <col min="12102" max="12102" customWidth="1" width="11.42578125"/>
    <col min="12103" max="12103" customWidth="1" width="11.42578125"/>
    <col min="12104" max="12104" customWidth="1" width="11.42578125"/>
    <col min="12105" max="12105" customWidth="1" width="11.42578125"/>
    <col min="12106" max="12106" customWidth="1" width="11.42578125"/>
    <col min="12107" max="12107" customWidth="1" width="11.42578125"/>
    <col min="12108" max="12108" customWidth="1" width="11.42578125"/>
    <col min="12109" max="12109" customWidth="1" width="11.42578125"/>
    <col min="12110" max="12110" customWidth="1" width="11.42578125"/>
    <col min="12111" max="12111" customWidth="1" width="11.42578125"/>
    <col min="12112" max="12112" customWidth="1" width="11.42578125"/>
    <col min="12113" max="12113" customWidth="1" width="11.42578125"/>
    <col min="12114" max="12114" customWidth="1" width="11.42578125"/>
    <col min="12115" max="12115" customWidth="1" width="11.42578125"/>
    <col min="12116" max="12116" customWidth="1" width="11.42578125"/>
    <col min="12117" max="12117" customWidth="1" width="11.42578125"/>
    <col min="12118" max="12118" customWidth="1" width="11.42578125"/>
    <col min="12119" max="12119" customWidth="1" width="11.42578125"/>
    <col min="12120" max="12120" customWidth="1" width="11.42578125"/>
    <col min="12121" max="12121" customWidth="1" width="11.42578125"/>
    <col min="12122" max="12122" customWidth="1" width="11.42578125"/>
    <col min="12123" max="12123" customWidth="1" width="11.42578125"/>
    <col min="12124" max="12124" customWidth="1" width="11.42578125"/>
    <col min="12125" max="12125" customWidth="1" width="11.42578125"/>
    <col min="12126" max="12126" customWidth="1" width="11.42578125"/>
    <col min="12127" max="12127" customWidth="1" width="11.42578125"/>
    <col min="12128" max="12128" customWidth="1" width="11.42578125"/>
    <col min="12129" max="12129" customWidth="1" width="11.42578125"/>
    <col min="12130" max="12130" customWidth="1" width="11.42578125"/>
    <col min="12131" max="12131" customWidth="1" width="11.42578125"/>
    <col min="12132" max="12132" customWidth="1" width="11.42578125"/>
    <col min="12133" max="12133" customWidth="1" width="11.42578125"/>
    <col min="12134" max="12134" customWidth="1" width="11.42578125"/>
    <col min="12135" max="12135" customWidth="1" width="11.42578125"/>
    <col min="12136" max="12136" customWidth="1" width="11.42578125"/>
    <col min="12137" max="12137" customWidth="1" width="11.42578125"/>
    <col min="12138" max="12138" customWidth="1" width="11.42578125"/>
    <col min="12139" max="12139" customWidth="1" width="11.42578125"/>
    <col min="12140" max="12140" customWidth="1" width="11.42578125"/>
    <col min="12141" max="12141" customWidth="1" width="11.42578125"/>
    <col min="12142" max="12142" customWidth="1" width="11.42578125"/>
    <col min="12143" max="12143" customWidth="1" width="11.42578125"/>
    <col min="12144" max="12144" customWidth="1" width="11.42578125"/>
    <col min="12145" max="12145" customWidth="1" width="11.42578125"/>
    <col min="12146" max="12146" customWidth="1" width="11.42578125"/>
    <col min="12147" max="12147" customWidth="1" width="11.42578125"/>
    <col min="12148" max="12148" customWidth="1" width="11.42578125"/>
    <col min="12149" max="12149" customWidth="1" width="11.42578125"/>
    <col min="12150" max="12150" customWidth="1" width="11.42578125"/>
    <col min="12151" max="12151" customWidth="1" width="11.42578125"/>
    <col min="12152" max="12152" customWidth="1" width="11.42578125"/>
    <col min="12153" max="12153" customWidth="1" width="11.42578125"/>
    <col min="12154" max="12154" customWidth="1" width="11.42578125"/>
    <col min="12155" max="12155" customWidth="1" width="11.42578125"/>
    <col min="12156" max="12156" customWidth="1" width="11.42578125"/>
    <col min="12157" max="12157" customWidth="1" width="11.42578125"/>
    <col min="12158" max="12158" customWidth="1" width="11.42578125"/>
    <col min="12159" max="12159" customWidth="1" width="11.42578125"/>
    <col min="12160" max="12160" customWidth="1" width="11.42578125"/>
    <col min="12161" max="12161" customWidth="1" width="11.42578125"/>
    <col min="12162" max="12162" customWidth="1" width="11.42578125"/>
    <col min="12163" max="12163" customWidth="1" width="11.42578125"/>
    <col min="12164" max="12164" customWidth="1" width="11.42578125"/>
    <col min="12165" max="12165" customWidth="1" width="11.42578125"/>
    <col min="12166" max="12166" customWidth="1" width="11.42578125"/>
    <col min="12167" max="12167" customWidth="1" width="11.42578125"/>
    <col min="12168" max="12168" customWidth="1" width="11.42578125"/>
    <col min="12169" max="12169" customWidth="1" width="11.42578125"/>
    <col min="12170" max="12170" customWidth="1" width="11.42578125"/>
    <col min="12171" max="12171" customWidth="1" width="11.42578125"/>
    <col min="12172" max="12172" customWidth="1" width="11.42578125"/>
    <col min="12173" max="12173" customWidth="1" width="11.42578125"/>
    <col min="12174" max="12174" customWidth="1" width="11.42578125"/>
    <col min="12175" max="12175" customWidth="1" width="11.42578125"/>
    <col min="12176" max="12176" customWidth="1" width="11.42578125"/>
    <col min="12177" max="12177" customWidth="1" width="11.42578125"/>
    <col min="12178" max="12178" customWidth="1" width="11.42578125"/>
    <col min="12179" max="12179" customWidth="1" width="11.42578125"/>
    <col min="12180" max="12180" customWidth="1" width="11.42578125"/>
    <col min="12181" max="12181" customWidth="1" width="11.42578125"/>
    <col min="12182" max="12182" customWidth="1" width="11.42578125"/>
    <col min="12183" max="12183" customWidth="1" width="11.42578125"/>
    <col min="12184" max="12184" customWidth="1" width="11.42578125"/>
    <col min="12185" max="12185" customWidth="1" width="11.42578125"/>
    <col min="12186" max="12186" customWidth="1" width="11.42578125"/>
    <col min="12187" max="12187" customWidth="1" width="11.42578125"/>
    <col min="12188" max="12188" customWidth="1" width="11.42578125"/>
    <col min="12189" max="12189" customWidth="1" width="11.42578125"/>
    <col min="12190" max="12190" customWidth="1" width="11.42578125"/>
    <col min="12191" max="12191" customWidth="1" width="11.42578125"/>
    <col min="12192" max="12192" customWidth="1" width="11.42578125"/>
    <col min="12193" max="12193" customWidth="1" width="11.42578125"/>
    <col min="12194" max="12194" customWidth="1" width="11.42578125"/>
    <col min="12195" max="12195" customWidth="1" width="11.42578125"/>
    <col min="12196" max="12196" customWidth="1" width="11.42578125"/>
    <col min="12197" max="12197" customWidth="1" width="11.42578125"/>
    <col min="12198" max="12198" customWidth="1" width="11.42578125"/>
    <col min="12199" max="12199" customWidth="1" width="11.42578125"/>
    <col min="12200" max="12200" customWidth="1" width="11.42578125"/>
    <col min="12201" max="12201" customWidth="1" width="11.42578125"/>
    <col min="12202" max="12202" customWidth="1" width="11.42578125"/>
    <col min="12203" max="12203" customWidth="1" width="11.42578125"/>
    <col min="12204" max="12204" customWidth="1" width="11.42578125"/>
    <col min="12205" max="12205" customWidth="1" width="11.42578125"/>
    <col min="12206" max="12206" customWidth="1" width="11.42578125"/>
    <col min="12207" max="12207" customWidth="1" width="11.42578125"/>
    <col min="12208" max="12208" customWidth="1" width="11.42578125"/>
    <col min="12209" max="12209" customWidth="1" width="11.42578125"/>
    <col min="12210" max="12210" customWidth="1" width="11.42578125"/>
    <col min="12211" max="12211" customWidth="1" width="11.42578125"/>
    <col min="12212" max="12212" customWidth="1" width="11.42578125"/>
    <col min="12213" max="12213" customWidth="1" width="11.42578125"/>
    <col min="12214" max="12214" customWidth="1" width="11.42578125"/>
    <col min="12215" max="12215" customWidth="1" width="11.42578125"/>
    <col min="12216" max="12216" customWidth="1" width="11.42578125"/>
    <col min="12217" max="12217" customWidth="1" width="11.42578125"/>
    <col min="12218" max="12218" customWidth="1" width="11.42578125"/>
    <col min="12219" max="12219" customWidth="1" width="11.42578125"/>
    <col min="12220" max="12220" customWidth="1" width="11.42578125"/>
    <col min="12221" max="12221" customWidth="1" width="11.42578125"/>
    <col min="12222" max="12222" customWidth="1" width="11.42578125"/>
    <col min="12223" max="12223" customWidth="1" width="11.42578125"/>
    <col min="12224" max="12224" customWidth="1" width="11.42578125"/>
    <col min="12225" max="12225" customWidth="1" width="11.42578125"/>
    <col min="12226" max="12226" customWidth="1" width="11.42578125"/>
    <col min="12227" max="12227" customWidth="1" width="11.42578125"/>
    <col min="12228" max="12228" customWidth="1" width="11.42578125"/>
    <col min="12229" max="12229" customWidth="1" width="11.42578125"/>
    <col min="12230" max="12230" customWidth="1" width="11.42578125"/>
    <col min="12231" max="12231" customWidth="1" width="11.42578125"/>
    <col min="12232" max="12232" customWidth="1" width="11.42578125"/>
    <col min="12233" max="12233" customWidth="1" width="11.42578125"/>
    <col min="12234" max="12234" customWidth="1" width="11.42578125"/>
    <col min="12235" max="12235" customWidth="1" width="11.42578125"/>
    <col min="12236" max="12236" customWidth="1" width="11.42578125"/>
    <col min="12237" max="12237" customWidth="1" width="11.42578125"/>
    <col min="12238" max="12238" customWidth="1" width="11.42578125"/>
    <col min="12239" max="12239" customWidth="1" width="11.42578125"/>
    <col min="12240" max="12240" customWidth="1" width="11.42578125"/>
    <col min="12241" max="12241" customWidth="1" width="11.42578125"/>
    <col min="12242" max="12242" customWidth="1" width="11.42578125"/>
    <col min="12243" max="12243" customWidth="1" width="11.42578125"/>
    <col min="12244" max="12244" customWidth="1" width="11.42578125"/>
    <col min="12245" max="12245" customWidth="1" width="11.42578125"/>
    <col min="12246" max="12246" customWidth="1" width="11.42578125"/>
    <col min="12247" max="12247" customWidth="1" width="11.42578125"/>
    <col min="12248" max="12248" customWidth="1" width="11.42578125"/>
    <col min="12249" max="12249" customWidth="1" width="11.42578125"/>
    <col min="12250" max="12250" customWidth="1" width="11.42578125"/>
    <col min="12251" max="12251" customWidth="1" width="11.42578125"/>
    <col min="12252" max="12252" customWidth="1" width="11.42578125"/>
    <col min="12253" max="12253" customWidth="1" width="11.42578125"/>
    <col min="12254" max="12254" customWidth="1" width="11.42578125"/>
    <col min="12255" max="12255" customWidth="1" width="11.42578125"/>
    <col min="12256" max="12256" customWidth="1" width="11.42578125"/>
    <col min="12257" max="12257" customWidth="1" width="11.42578125"/>
    <col min="12258" max="12258" customWidth="1" width="11.42578125"/>
    <col min="12259" max="12259" customWidth="1" width="11.42578125"/>
    <col min="12260" max="12260" customWidth="1" width="11.42578125"/>
    <col min="12261" max="12261" customWidth="1" width="11.42578125"/>
    <col min="12262" max="12262" customWidth="1" width="11.42578125"/>
    <col min="12263" max="12263" customWidth="1" width="11.42578125"/>
    <col min="12264" max="12264" customWidth="1" width="11.42578125"/>
    <col min="12265" max="12265" customWidth="1" width="11.42578125"/>
    <col min="12266" max="12266" customWidth="1" width="11.42578125"/>
    <col min="12267" max="12267" customWidth="1" width="11.42578125"/>
    <col min="12268" max="12268" customWidth="1" width="11.42578125"/>
    <col min="12269" max="12269" customWidth="1" width="11.42578125"/>
    <col min="12270" max="12270" customWidth="1" width="11.42578125"/>
    <col min="12271" max="12271" customWidth="1" width="11.42578125"/>
    <col min="12272" max="12272" customWidth="1" width="11.42578125"/>
    <col min="12273" max="12273" customWidth="1" width="11.42578125"/>
    <col min="12274" max="12274" customWidth="1" width="11.42578125"/>
    <col min="12275" max="12275" customWidth="1" width="11.42578125"/>
    <col min="12276" max="12276" customWidth="1" width="11.42578125"/>
    <col min="12277" max="12277" customWidth="1" width="11.42578125"/>
    <col min="12278" max="12278" customWidth="1" width="11.42578125"/>
    <col min="12279" max="12279" customWidth="1" width="11.42578125"/>
    <col min="12280" max="12280" customWidth="1" width="11.42578125"/>
    <col min="12281" max="12281" customWidth="1" width="11.42578125"/>
    <col min="12282" max="12282" customWidth="1" width="11.42578125"/>
    <col min="12283" max="12283" customWidth="1" width="11.42578125"/>
    <col min="12284" max="12284" customWidth="1" width="11.42578125"/>
    <col min="12285" max="12285" customWidth="1" width="11.42578125"/>
    <col min="12286" max="12286" customWidth="1" width="11.42578125"/>
    <col min="12287" max="12287" customWidth="1" width="11.42578125"/>
    <col min="12288" max="12288" customWidth="1" width="11.42578125"/>
    <col min="12289" max="12289" customWidth="1" width="11.42578125"/>
    <col min="12290" max="12290" customWidth="1" width="11.42578125"/>
    <col min="12291" max="12291" customWidth="1" width="11.42578125"/>
    <col min="12292" max="12292" customWidth="1" width="11.42578125"/>
    <col min="12293" max="12293" customWidth="1" width="11.42578125"/>
    <col min="12294" max="12294" customWidth="1" width="11.42578125"/>
    <col min="12295" max="12295" customWidth="1" width="11.42578125"/>
    <col min="12296" max="12296" customWidth="1" width="11.42578125"/>
    <col min="12297" max="12297" customWidth="1" width="11.42578125"/>
    <col min="12298" max="12298" customWidth="1" width="11.42578125"/>
    <col min="12299" max="12299" customWidth="1" width="11.42578125"/>
    <col min="12300" max="12300" customWidth="1" width="11.42578125"/>
    <col min="12301" max="12301" customWidth="1" width="11.42578125"/>
    <col min="12302" max="12302" customWidth="1" width="11.42578125"/>
    <col min="12303" max="12303" customWidth="1" width="11.42578125"/>
    <col min="12304" max="12304" customWidth="1" width="11.42578125"/>
    <col min="12305" max="12305" customWidth="1" width="11.42578125"/>
    <col min="12306" max="12306" customWidth="1" width="11.42578125"/>
    <col min="12307" max="12307" customWidth="1" width="11.42578125"/>
    <col min="12308" max="12308" customWidth="1" width="11.42578125"/>
    <col min="12309" max="12309" customWidth="1" width="11.42578125"/>
    <col min="12310" max="12310" customWidth="1" width="11.42578125"/>
    <col min="12311" max="12311" customWidth="1" width="11.42578125"/>
    <col min="12312" max="12312" customWidth="1" width="11.42578125"/>
    <col min="12313" max="12313" customWidth="1" width="11.42578125"/>
    <col min="12314" max="12314" customWidth="1" width="11.42578125"/>
    <col min="12315" max="12315" customWidth="1" width="11.42578125"/>
    <col min="12316" max="12316" customWidth="1" width="11.42578125"/>
    <col min="12317" max="12317" customWidth="1" width="11.42578125"/>
    <col min="12318" max="12318" customWidth="1" width="11.42578125"/>
    <col min="12319" max="12319" customWidth="1" width="11.42578125"/>
    <col min="12320" max="12320" customWidth="1" width="11.42578125"/>
    <col min="12321" max="12321" customWidth="1" width="11.42578125"/>
    <col min="12322" max="12322" customWidth="1" width="11.42578125"/>
    <col min="12323" max="12323" customWidth="1" width="11.42578125"/>
    <col min="12324" max="12324" customWidth="1" width="11.42578125"/>
    <col min="12325" max="12325" customWidth="1" width="11.42578125"/>
    <col min="12326" max="12326" customWidth="1" width="11.42578125"/>
    <col min="12327" max="12327" customWidth="1" width="11.42578125"/>
    <col min="12328" max="12328" customWidth="1" width="11.42578125"/>
    <col min="12329" max="12329" customWidth="1" width="11.42578125"/>
    <col min="12330" max="12330" customWidth="1" width="11.42578125"/>
    <col min="12331" max="12331" customWidth="1" width="11.42578125"/>
    <col min="12332" max="12332" customWidth="1" width="11.42578125"/>
    <col min="12333" max="12333" customWidth="1" width="11.42578125"/>
    <col min="12334" max="12334" customWidth="1" width="11.42578125"/>
    <col min="12335" max="12335" customWidth="1" width="11.42578125"/>
    <col min="12336" max="12336" customWidth="1" width="11.42578125"/>
    <col min="12337" max="12337" customWidth="1" width="11.42578125"/>
    <col min="12338" max="12338" customWidth="1" width="11.42578125"/>
    <col min="12339" max="12339" customWidth="1" width="11.42578125"/>
    <col min="12340" max="12340" customWidth="1" width="11.42578125"/>
    <col min="12341" max="12341" customWidth="1" width="11.42578125"/>
    <col min="12342" max="12342" customWidth="1" width="11.42578125"/>
    <col min="12343" max="12343" customWidth="1" width="11.42578125"/>
    <col min="12344" max="12344" customWidth="1" width="11.42578125"/>
    <col min="12345" max="12345" customWidth="1" width="11.42578125"/>
    <col min="12346" max="12346" customWidth="1" width="11.42578125"/>
    <col min="12347" max="12347" customWidth="1" width="11.42578125"/>
    <col min="12348" max="12348" customWidth="1" width="11.42578125"/>
    <col min="12349" max="12349" customWidth="1" width="11.42578125"/>
    <col min="12350" max="12350" customWidth="1" width="11.42578125"/>
    <col min="12351" max="12351" customWidth="1" width="11.42578125"/>
    <col min="12352" max="12352" customWidth="1" width="11.42578125"/>
    <col min="12353" max="12353" customWidth="1" width="11.42578125"/>
    <col min="12354" max="12354" customWidth="1" width="11.42578125"/>
    <col min="12355" max="12355" customWidth="1" width="11.42578125"/>
    <col min="12356" max="12356" customWidth="1" width="11.42578125"/>
    <col min="12357" max="12357" customWidth="1" width="11.42578125"/>
    <col min="12358" max="12358" customWidth="1" width="11.42578125"/>
    <col min="12359" max="12359" customWidth="1" width="11.42578125"/>
    <col min="12360" max="12360" customWidth="1" width="11.42578125"/>
    <col min="12361" max="12361" customWidth="1" width="11.42578125"/>
    <col min="12362" max="12362" customWidth="1" width="11.42578125"/>
    <col min="12363" max="12363" customWidth="1" width="11.42578125"/>
    <col min="12364" max="12364" customWidth="1" width="11.42578125"/>
    <col min="12365" max="12365" customWidth="1" width="11.42578125"/>
    <col min="12366" max="12366" customWidth="1" width="11.42578125"/>
    <col min="12367" max="12367" customWidth="1" width="11.42578125"/>
    <col min="12368" max="12368" customWidth="1" width="11.42578125"/>
    <col min="12369" max="12369" customWidth="1" width="11.42578125"/>
    <col min="12370" max="12370" customWidth="1" width="11.42578125"/>
    <col min="12371" max="12371" customWidth="1" width="11.42578125"/>
    <col min="12372" max="12372" customWidth="1" width="11.42578125"/>
    <col min="12373" max="12373" customWidth="1" width="11.42578125"/>
    <col min="12374" max="12374" customWidth="1" width="11.42578125"/>
    <col min="12375" max="12375" customWidth="1" width="11.42578125"/>
    <col min="12376" max="12376" customWidth="1" width="11.42578125"/>
    <col min="12377" max="12377" customWidth="1" width="11.42578125"/>
    <col min="12378" max="12378" customWidth="1" width="11.42578125"/>
    <col min="12379" max="12379" customWidth="1" width="11.42578125"/>
    <col min="12380" max="12380" customWidth="1" width="11.42578125"/>
    <col min="12381" max="12381" customWidth="1" width="11.42578125"/>
    <col min="12382" max="12382" customWidth="1" width="11.42578125"/>
    <col min="12383" max="12383" customWidth="1" width="11.42578125"/>
    <col min="12384" max="12384" customWidth="1" width="11.42578125"/>
    <col min="12385" max="12385" customWidth="1" width="11.42578125"/>
    <col min="12386" max="12386" customWidth="1" width="11.42578125"/>
    <col min="12387" max="12387" customWidth="1" width="11.42578125"/>
    <col min="12388" max="12388" customWidth="1" width="11.42578125"/>
    <col min="12389" max="12389" customWidth="1" width="11.42578125"/>
    <col min="12390" max="12390" customWidth="1" width="11.42578125"/>
    <col min="12391" max="12391" customWidth="1" width="11.42578125"/>
    <col min="12392" max="12392" customWidth="1" width="11.42578125"/>
    <col min="12393" max="12393" customWidth="1" width="11.42578125"/>
    <col min="12394" max="12394" customWidth="1" width="11.42578125"/>
    <col min="12395" max="12395" customWidth="1" width="11.42578125"/>
    <col min="12396" max="12396" customWidth="1" width="11.42578125"/>
    <col min="12397" max="12397" customWidth="1" width="11.42578125"/>
    <col min="12398" max="12398" customWidth="1" width="11.42578125"/>
    <col min="12399" max="12399" customWidth="1" width="11.42578125"/>
    <col min="12400" max="12400" customWidth="1" width="11.42578125"/>
    <col min="12401" max="12401" customWidth="1" width="11.42578125"/>
    <col min="12402" max="12402" customWidth="1" width="11.42578125"/>
    <col min="12403" max="12403" customWidth="1" width="11.42578125"/>
    <col min="12404" max="12404" customWidth="1" width="11.42578125"/>
    <col min="12405" max="12405" customWidth="1" width="11.42578125"/>
    <col min="12406" max="12406" customWidth="1" width="11.42578125"/>
    <col min="12407" max="12407" customWidth="1" width="11.42578125"/>
    <col min="12408" max="12408" customWidth="1" width="11.42578125"/>
    <col min="12409" max="12409" customWidth="1" width="11.42578125"/>
    <col min="12410" max="12410" customWidth="1" width="11.42578125"/>
    <col min="12411" max="12411" customWidth="1" width="11.42578125"/>
    <col min="12412" max="12412" customWidth="1" width="11.42578125"/>
    <col min="12413" max="12413" customWidth="1" width="11.42578125"/>
    <col min="12414" max="12414" customWidth="1" width="11.42578125"/>
    <col min="12415" max="12415" customWidth="1" width="11.42578125"/>
    <col min="12416" max="12416" customWidth="1" width="11.42578125"/>
    <col min="12417" max="12417" customWidth="1" width="11.42578125"/>
    <col min="12418" max="12418" customWidth="1" width="11.42578125"/>
    <col min="12419" max="12419" customWidth="1" width="11.42578125"/>
    <col min="12420" max="12420" customWidth="1" width="11.42578125"/>
    <col min="12421" max="12421" customWidth="1" width="11.42578125"/>
    <col min="12422" max="12422" customWidth="1" width="11.42578125"/>
    <col min="12423" max="12423" customWidth="1" width="11.42578125"/>
    <col min="12424" max="12424" customWidth="1" width="11.42578125"/>
    <col min="12425" max="12425" customWidth="1" width="11.42578125"/>
    <col min="12426" max="12426" customWidth="1" width="11.42578125"/>
    <col min="12427" max="12427" customWidth="1" width="11.42578125"/>
    <col min="12428" max="12428" customWidth="1" width="11.42578125"/>
    <col min="12429" max="12429" customWidth="1" width="11.42578125"/>
    <col min="12430" max="12430" customWidth="1" width="11.42578125"/>
    <col min="12431" max="12431" customWidth="1" width="11.42578125"/>
    <col min="12432" max="12432" customWidth="1" width="11.42578125"/>
    <col min="12433" max="12433" customWidth="1" width="11.42578125"/>
    <col min="12434" max="12434" customWidth="1" width="11.42578125"/>
    <col min="12435" max="12435" customWidth="1" width="11.42578125"/>
    <col min="12436" max="12436" customWidth="1" width="11.42578125"/>
    <col min="12437" max="12437" customWidth="1" width="11.42578125"/>
    <col min="12438" max="12438" customWidth="1" width="11.42578125"/>
    <col min="12439" max="12439" customWidth="1" width="11.42578125"/>
    <col min="12440" max="12440" customWidth="1" width="11.42578125"/>
    <col min="12441" max="12441" customWidth="1" width="11.42578125"/>
    <col min="12442" max="12442" customWidth="1" width="11.42578125"/>
    <col min="12443" max="12443" customWidth="1" width="11.42578125"/>
    <col min="12444" max="12444" customWidth="1" width="11.42578125"/>
    <col min="12445" max="12445" customWidth="1" width="11.42578125"/>
    <col min="12446" max="12446" customWidth="1" width="11.42578125"/>
    <col min="12447" max="12447" customWidth="1" width="11.42578125"/>
    <col min="12448" max="12448" customWidth="1" width="11.42578125"/>
    <col min="12449" max="12449" customWidth="1" width="11.42578125"/>
    <col min="12450" max="12450" customWidth="1" width="11.42578125"/>
    <col min="12451" max="12451" customWidth="1" width="11.42578125"/>
    <col min="12452" max="12452" customWidth="1" width="11.42578125"/>
    <col min="12453" max="12453" customWidth="1" width="11.42578125"/>
    <col min="12454" max="12454" customWidth="1" width="11.42578125"/>
    <col min="12455" max="12455" customWidth="1" width="11.42578125"/>
    <col min="12456" max="12456" customWidth="1" width="11.42578125"/>
    <col min="12457" max="12457" customWidth="1" width="11.42578125"/>
    <col min="12458" max="12458" customWidth="1" width="11.42578125"/>
    <col min="12459" max="12459" customWidth="1" width="11.42578125"/>
    <col min="12460" max="12460" customWidth="1" width="11.42578125"/>
    <col min="12461" max="12461" customWidth="1" width="11.42578125"/>
    <col min="12462" max="12462" customWidth="1" width="11.42578125"/>
    <col min="12463" max="12463" customWidth="1" width="11.42578125"/>
    <col min="12464" max="12464" customWidth="1" width="11.42578125"/>
    <col min="12465" max="12465" customWidth="1" width="11.42578125"/>
    <col min="12466" max="12466" customWidth="1" width="11.42578125"/>
    <col min="12467" max="12467" customWidth="1" width="11.42578125"/>
    <col min="12468" max="12468" customWidth="1" width="11.42578125"/>
    <col min="12469" max="12469" customWidth="1" width="11.42578125"/>
    <col min="12470" max="12470" customWidth="1" width="11.42578125"/>
    <col min="12471" max="12471" customWidth="1" width="11.42578125"/>
    <col min="12472" max="12472" customWidth="1" width="11.42578125"/>
    <col min="12473" max="12473" customWidth="1" width="11.42578125"/>
    <col min="12474" max="12474" customWidth="1" width="11.42578125"/>
    <col min="12475" max="12475" customWidth="1" width="11.42578125"/>
    <col min="12476" max="12476" customWidth="1" width="11.42578125"/>
    <col min="12477" max="12477" customWidth="1" width="11.42578125"/>
    <col min="12478" max="12478" customWidth="1" width="11.42578125"/>
    <col min="12479" max="12479" customWidth="1" width="11.42578125"/>
    <col min="12480" max="12480" customWidth="1" width="11.42578125"/>
    <col min="12481" max="12481" customWidth="1" width="11.42578125"/>
    <col min="12482" max="12482" customWidth="1" width="11.42578125"/>
    <col min="12483" max="12483" customWidth="1" width="11.42578125"/>
    <col min="12484" max="12484" customWidth="1" width="11.42578125"/>
    <col min="12485" max="12485" customWidth="1" width="11.42578125"/>
    <col min="12486" max="12486" customWidth="1" width="11.42578125"/>
    <col min="12487" max="12487" customWidth="1" width="11.42578125"/>
    <col min="12488" max="12488" customWidth="1" width="11.42578125"/>
    <col min="12489" max="12489" customWidth="1" width="11.42578125"/>
    <col min="12490" max="12490" customWidth="1" width="11.42578125"/>
    <col min="12491" max="12491" customWidth="1" width="11.42578125"/>
    <col min="12492" max="12492" customWidth="1" width="11.42578125"/>
    <col min="12493" max="12493" customWidth="1" width="11.42578125"/>
    <col min="12494" max="12494" customWidth="1" width="11.42578125"/>
    <col min="12495" max="12495" customWidth="1" width="11.42578125"/>
    <col min="12496" max="12496" customWidth="1" width="11.42578125"/>
    <col min="12497" max="12497" customWidth="1" width="11.42578125"/>
    <col min="12498" max="12498" customWidth="1" width="11.42578125"/>
    <col min="12499" max="12499" customWidth="1" width="11.42578125"/>
    <col min="12500" max="12500" customWidth="1" width="11.42578125"/>
    <col min="12501" max="12501" customWidth="1" width="11.42578125"/>
    <col min="12502" max="12502" customWidth="1" width="11.42578125"/>
    <col min="12503" max="12503" customWidth="1" width="11.42578125"/>
    <col min="12504" max="12504" customWidth="1" width="11.42578125"/>
    <col min="12505" max="12505" customWidth="1" width="11.42578125"/>
    <col min="12506" max="12506" customWidth="1" width="11.42578125"/>
    <col min="12507" max="12507" customWidth="1" width="11.42578125"/>
    <col min="12508" max="12508" customWidth="1" width="11.42578125"/>
    <col min="12509" max="12509" customWidth="1" width="11.42578125"/>
    <col min="12510" max="12510" customWidth="1" width="11.42578125"/>
    <col min="12511" max="12511" customWidth="1" width="11.42578125"/>
    <col min="12512" max="12512" customWidth="1" width="11.42578125"/>
    <col min="12513" max="12513" customWidth="1" width="11.42578125"/>
    <col min="12514" max="12514" customWidth="1" width="11.42578125"/>
    <col min="12515" max="12515" customWidth="1" width="11.42578125"/>
    <col min="12516" max="12516" customWidth="1" width="11.42578125"/>
    <col min="12517" max="12517" customWidth="1" width="11.42578125"/>
    <col min="12518" max="12518" customWidth="1" width="11.42578125"/>
    <col min="12519" max="12519" customWidth="1" width="11.42578125"/>
    <col min="12520" max="12520" customWidth="1" width="11.42578125"/>
    <col min="12521" max="12521" customWidth="1" width="11.42578125"/>
    <col min="12522" max="12522" customWidth="1" width="11.42578125"/>
    <col min="12523" max="12523" customWidth="1" width="11.42578125"/>
    <col min="12524" max="12524" customWidth="1" width="11.42578125"/>
    <col min="12525" max="12525" customWidth="1" width="11.42578125"/>
    <col min="12526" max="12526" customWidth="1" width="11.42578125"/>
    <col min="12527" max="12527" customWidth="1" width="11.42578125"/>
    <col min="12528" max="12528" customWidth="1" width="11.42578125"/>
    <col min="12529" max="12529" customWidth="1" width="11.42578125"/>
    <col min="12530" max="12530" customWidth="1" width="11.42578125"/>
    <col min="12531" max="12531" customWidth="1" width="11.42578125"/>
    <col min="12532" max="12532" customWidth="1" width="11.42578125"/>
    <col min="12533" max="12533" customWidth="1" width="11.42578125"/>
    <col min="12534" max="12534" customWidth="1" width="11.42578125"/>
    <col min="12535" max="12535" customWidth="1" width="11.42578125"/>
    <col min="12536" max="12536" customWidth="1" width="11.42578125"/>
    <col min="12537" max="12537" customWidth="1" width="11.42578125"/>
    <col min="12538" max="12538" customWidth="1" width="11.42578125"/>
    <col min="12539" max="12539" customWidth="1" width="11.42578125"/>
    <col min="12540" max="12540" customWidth="1" width="11.42578125"/>
    <col min="12541" max="12541" customWidth="1" width="11.42578125"/>
    <col min="12542" max="12542" customWidth="1" width="11.42578125"/>
    <col min="12543" max="12543" customWidth="1" width="11.42578125"/>
    <col min="12544" max="12544" customWidth="1" width="11.42578125"/>
    <col min="12545" max="12545" customWidth="1" width="11.42578125"/>
    <col min="12546" max="12546" customWidth="1" width="11.42578125"/>
    <col min="12547" max="12547" customWidth="1" width="11.42578125"/>
    <col min="12548" max="12548" customWidth="1" width="11.42578125"/>
    <col min="12549" max="12549" customWidth="1" width="11.42578125"/>
    <col min="12550" max="12550" customWidth="1" width="11.42578125"/>
    <col min="12551" max="12551" customWidth="1" width="11.42578125"/>
    <col min="12552" max="12552" customWidth="1" width="11.42578125"/>
    <col min="12553" max="12553" customWidth="1" width="11.42578125"/>
    <col min="12554" max="12554" customWidth="1" width="11.42578125"/>
    <col min="12555" max="12555" customWidth="1" width="11.42578125"/>
    <col min="12556" max="12556" customWidth="1" width="11.42578125"/>
    <col min="12557" max="12557" customWidth="1" width="11.42578125"/>
    <col min="12558" max="12558" customWidth="1" width="11.42578125"/>
    <col min="12559" max="12559" customWidth="1" width="11.42578125"/>
    <col min="12560" max="12560" customWidth="1" width="11.42578125"/>
    <col min="12561" max="12561" customWidth="1" width="11.42578125"/>
    <col min="12562" max="12562" customWidth="1" width="11.42578125"/>
    <col min="12563" max="12563" customWidth="1" width="11.42578125"/>
    <col min="12564" max="12564" customWidth="1" width="11.42578125"/>
    <col min="12565" max="12565" customWidth="1" width="11.42578125"/>
    <col min="12566" max="12566" customWidth="1" width="11.42578125"/>
    <col min="12567" max="12567" customWidth="1" width="11.42578125"/>
    <col min="12568" max="12568" customWidth="1" width="11.42578125"/>
    <col min="12569" max="12569" customWidth="1" width="11.42578125"/>
    <col min="12570" max="12570" customWidth="1" width="11.42578125"/>
    <col min="12571" max="12571" customWidth="1" width="11.42578125"/>
    <col min="12572" max="12572" customWidth="1" width="11.42578125"/>
    <col min="12573" max="12573" customWidth="1" width="11.42578125"/>
    <col min="12574" max="12574" customWidth="1" width="11.42578125"/>
    <col min="12575" max="12575" customWidth="1" width="11.42578125"/>
    <col min="12576" max="12576" customWidth="1" width="11.42578125"/>
    <col min="12577" max="12577" customWidth="1" width="11.42578125"/>
    <col min="12578" max="12578" customWidth="1" width="11.42578125"/>
    <col min="12579" max="12579" customWidth="1" width="11.42578125"/>
    <col min="12580" max="12580" customWidth="1" width="11.42578125"/>
    <col min="12581" max="12581" customWidth="1" width="11.42578125"/>
    <col min="12582" max="12582" customWidth="1" width="11.42578125"/>
    <col min="12583" max="12583" customWidth="1" width="11.42578125"/>
    <col min="12584" max="12584" customWidth="1" width="11.42578125"/>
    <col min="12585" max="12585" customWidth="1" width="11.42578125"/>
    <col min="12586" max="12586" customWidth="1" width="11.42578125"/>
    <col min="12587" max="12587" customWidth="1" width="11.42578125"/>
    <col min="12588" max="12588" customWidth="1" width="11.42578125"/>
    <col min="12589" max="12589" customWidth="1" width="11.42578125"/>
    <col min="12590" max="12590" customWidth="1" width="11.42578125"/>
    <col min="12591" max="12591" customWidth="1" width="11.42578125"/>
    <col min="12592" max="12592" customWidth="1" width="11.42578125"/>
    <col min="12593" max="12593" customWidth="1" width="11.42578125"/>
    <col min="12594" max="12594" customWidth="1" width="11.42578125"/>
    <col min="12595" max="12595" customWidth="1" width="11.42578125"/>
    <col min="12596" max="12596" customWidth="1" width="11.42578125"/>
    <col min="12597" max="12597" customWidth="1" width="11.42578125"/>
    <col min="12598" max="12598" customWidth="1" width="11.42578125"/>
    <col min="12599" max="12599" customWidth="1" width="11.42578125"/>
    <col min="12600" max="12600" customWidth="1" width="11.42578125"/>
    <col min="12601" max="12601" customWidth="1" width="11.42578125"/>
    <col min="12602" max="12602" customWidth="1" width="11.42578125"/>
    <col min="12603" max="12603" customWidth="1" width="11.42578125"/>
    <col min="12604" max="12604" customWidth="1" width="11.42578125"/>
    <col min="12605" max="12605" customWidth="1" width="11.42578125"/>
    <col min="12606" max="12606" customWidth="1" width="11.42578125"/>
    <col min="12607" max="12607" customWidth="1" width="11.42578125"/>
    <col min="12608" max="12608" customWidth="1" width="11.42578125"/>
    <col min="12609" max="12609" customWidth="1" width="11.42578125"/>
    <col min="12610" max="12610" customWidth="1" width="11.42578125"/>
    <col min="12611" max="12611" customWidth="1" width="11.42578125"/>
    <col min="12612" max="12612" customWidth="1" width="11.42578125"/>
    <col min="12613" max="12613" customWidth="1" width="11.42578125"/>
    <col min="12614" max="12614" customWidth="1" width="11.42578125"/>
    <col min="12615" max="12615" customWidth="1" width="11.42578125"/>
    <col min="12616" max="12616" customWidth="1" width="11.42578125"/>
    <col min="12617" max="12617" customWidth="1" width="11.42578125"/>
    <col min="12618" max="12618" customWidth="1" width="11.42578125"/>
    <col min="12619" max="12619" customWidth="1" width="11.42578125"/>
    <col min="12620" max="12620" customWidth="1" width="11.42578125"/>
    <col min="12621" max="12621" customWidth="1" width="11.42578125"/>
    <col min="12622" max="12622" customWidth="1" width="11.42578125"/>
    <col min="12623" max="12623" customWidth="1" width="11.42578125"/>
    <col min="12624" max="12624" customWidth="1" width="11.42578125"/>
    <col min="12625" max="12625" customWidth="1" width="11.42578125"/>
    <col min="12626" max="12626" customWidth="1" width="11.42578125"/>
    <col min="12627" max="12627" customWidth="1" width="11.42578125"/>
    <col min="12628" max="12628" customWidth="1" width="11.42578125"/>
    <col min="12629" max="12629" customWidth="1" width="11.42578125"/>
    <col min="12630" max="12630" customWidth="1" width="11.42578125"/>
    <col min="12631" max="12631" customWidth="1" width="11.42578125"/>
    <col min="12632" max="12632" customWidth="1" width="11.42578125"/>
    <col min="12633" max="12633" customWidth="1" width="11.42578125"/>
    <col min="12634" max="12634" customWidth="1" width="11.42578125"/>
    <col min="12635" max="12635" customWidth="1" width="11.42578125"/>
    <col min="12636" max="12636" customWidth="1" width="11.42578125"/>
    <col min="12637" max="12637" customWidth="1" width="11.42578125"/>
    <col min="12638" max="12638" customWidth="1" width="11.42578125"/>
    <col min="12639" max="12639" customWidth="1" width="11.42578125"/>
    <col min="12640" max="12640" customWidth="1" width="11.42578125"/>
    <col min="12641" max="12641" customWidth="1" width="11.42578125"/>
    <col min="12642" max="12642" customWidth="1" width="11.42578125"/>
    <col min="12643" max="12643" customWidth="1" width="11.42578125"/>
    <col min="12644" max="12644" customWidth="1" width="11.42578125"/>
    <col min="12645" max="12645" customWidth="1" width="11.42578125"/>
    <col min="12646" max="12646" customWidth="1" width="11.42578125"/>
    <col min="12647" max="12647" customWidth="1" width="11.42578125"/>
    <col min="12648" max="12648" customWidth="1" width="11.42578125"/>
    <col min="12649" max="12649" customWidth="1" width="11.42578125"/>
    <col min="12650" max="12650" customWidth="1" width="11.42578125"/>
    <col min="12651" max="12651" customWidth="1" width="11.42578125"/>
    <col min="12652" max="12652" customWidth="1" width="11.42578125"/>
    <col min="12653" max="12653" customWidth="1" width="11.42578125"/>
    <col min="12654" max="12654" customWidth="1" width="11.42578125"/>
    <col min="12655" max="12655" customWidth="1" width="11.42578125"/>
    <col min="12656" max="12656" customWidth="1" width="11.42578125"/>
    <col min="12657" max="12657" customWidth="1" width="11.42578125"/>
    <col min="12658" max="12658" customWidth="1" width="11.42578125"/>
    <col min="12659" max="12659" customWidth="1" width="11.42578125"/>
    <col min="12660" max="12660" customWidth="1" width="11.42578125"/>
    <col min="12661" max="12661" customWidth="1" width="11.42578125"/>
    <col min="12662" max="12662" customWidth="1" width="11.42578125"/>
    <col min="12663" max="12663" customWidth="1" width="11.42578125"/>
    <col min="12664" max="12664" customWidth="1" width="11.42578125"/>
    <col min="12665" max="12665" customWidth="1" width="11.42578125"/>
    <col min="12666" max="12666" customWidth="1" width="11.42578125"/>
    <col min="12667" max="12667" customWidth="1" width="11.42578125"/>
    <col min="12668" max="12668" customWidth="1" width="11.42578125"/>
    <col min="12669" max="12669" customWidth="1" width="11.42578125"/>
    <col min="12670" max="12670" customWidth="1" width="11.42578125"/>
    <col min="12671" max="12671" customWidth="1" width="11.42578125"/>
    <col min="12672" max="12672" customWidth="1" width="11.42578125"/>
    <col min="12673" max="12673" customWidth="1" width="11.42578125"/>
    <col min="12674" max="12674" customWidth="1" width="11.42578125"/>
    <col min="12675" max="12675" customWidth="1" width="11.42578125"/>
    <col min="12676" max="12676" customWidth="1" width="11.42578125"/>
    <col min="12677" max="12677" customWidth="1" width="11.42578125"/>
    <col min="12678" max="12678" customWidth="1" width="11.42578125"/>
    <col min="12679" max="12679" customWidth="1" width="11.42578125"/>
    <col min="12680" max="12680" customWidth="1" width="11.42578125"/>
    <col min="12681" max="12681" customWidth="1" width="11.42578125"/>
    <col min="12682" max="12682" customWidth="1" width="11.42578125"/>
    <col min="12683" max="12683" customWidth="1" width="11.42578125"/>
    <col min="12684" max="12684" customWidth="1" width="11.42578125"/>
    <col min="12685" max="12685" customWidth="1" width="11.42578125"/>
    <col min="12686" max="12686" customWidth="1" width="11.42578125"/>
    <col min="12687" max="12687" customWidth="1" width="11.42578125"/>
    <col min="12688" max="12688" customWidth="1" width="11.42578125"/>
    <col min="12689" max="12689" customWidth="1" width="11.42578125"/>
    <col min="12690" max="12690" customWidth="1" width="11.42578125"/>
    <col min="12691" max="12691" customWidth="1" width="11.42578125"/>
    <col min="12692" max="12692" customWidth="1" width="11.42578125"/>
    <col min="12693" max="12693" customWidth="1" width="11.42578125"/>
    <col min="12694" max="12694" customWidth="1" width="11.42578125"/>
    <col min="12695" max="12695" customWidth="1" width="11.42578125"/>
    <col min="12696" max="12696" customWidth="1" width="11.42578125"/>
    <col min="12697" max="12697" customWidth="1" width="11.42578125"/>
    <col min="12698" max="12698" customWidth="1" width="11.42578125"/>
    <col min="12699" max="12699" customWidth="1" width="11.42578125"/>
    <col min="12700" max="12700" customWidth="1" width="11.42578125"/>
    <col min="12701" max="12701" customWidth="1" width="11.42578125"/>
    <col min="12702" max="12702" customWidth="1" width="11.42578125"/>
    <col min="12703" max="12703" customWidth="1" width="11.42578125"/>
    <col min="12704" max="12704" customWidth="1" width="11.42578125"/>
    <col min="12705" max="12705" customWidth="1" width="11.42578125"/>
    <col min="12706" max="12706" customWidth="1" width="11.42578125"/>
    <col min="12707" max="12707" customWidth="1" width="11.42578125"/>
    <col min="12708" max="12708" customWidth="1" width="11.42578125"/>
    <col min="12709" max="12709" customWidth="1" width="11.42578125"/>
    <col min="12710" max="12710" customWidth="1" width="11.42578125"/>
    <col min="12711" max="12711" customWidth="1" width="11.42578125"/>
    <col min="12712" max="12712" customWidth="1" width="11.42578125"/>
    <col min="12713" max="12713" customWidth="1" width="11.42578125"/>
    <col min="12714" max="12714" customWidth="1" width="11.42578125"/>
    <col min="12715" max="12715" customWidth="1" width="11.42578125"/>
    <col min="12716" max="12716" customWidth="1" width="11.42578125"/>
    <col min="12717" max="12717" customWidth="1" width="11.42578125"/>
    <col min="12718" max="12718" customWidth="1" width="11.42578125"/>
    <col min="12719" max="12719" customWidth="1" width="11.42578125"/>
    <col min="12720" max="12720" customWidth="1" width="11.42578125"/>
    <col min="12721" max="12721" customWidth="1" width="11.42578125"/>
    <col min="12722" max="12722" customWidth="1" width="11.42578125"/>
    <col min="12723" max="12723" customWidth="1" width="11.42578125"/>
    <col min="12724" max="12724" customWidth="1" width="11.42578125"/>
    <col min="12725" max="12725" customWidth="1" width="11.42578125"/>
    <col min="12726" max="12726" customWidth="1" width="11.42578125"/>
    <col min="12727" max="12727" customWidth="1" width="11.42578125"/>
    <col min="12728" max="12728" customWidth="1" width="11.42578125"/>
    <col min="12729" max="12729" customWidth="1" width="11.42578125"/>
    <col min="12730" max="12730" customWidth="1" width="11.42578125"/>
    <col min="12731" max="12731" customWidth="1" width="11.42578125"/>
    <col min="12732" max="12732" customWidth="1" width="11.42578125"/>
    <col min="12733" max="12733" customWidth="1" width="11.42578125"/>
    <col min="12734" max="12734" customWidth="1" width="11.42578125"/>
    <col min="12735" max="12735" customWidth="1" width="11.42578125"/>
    <col min="12736" max="12736" customWidth="1" width="11.42578125"/>
    <col min="12737" max="12737" customWidth="1" width="11.42578125"/>
    <col min="12738" max="12738" customWidth="1" width="11.42578125"/>
    <col min="12739" max="12739" customWidth="1" width="11.42578125"/>
    <col min="12740" max="12740" customWidth="1" width="11.42578125"/>
    <col min="12741" max="12741" customWidth="1" width="11.42578125"/>
    <col min="12742" max="12742" customWidth="1" width="11.42578125"/>
    <col min="12743" max="12743" customWidth="1" width="11.42578125"/>
    <col min="12744" max="12744" customWidth="1" width="11.42578125"/>
    <col min="12745" max="12745" customWidth="1" width="11.42578125"/>
    <col min="12746" max="12746" customWidth="1" width="11.42578125"/>
    <col min="12747" max="12747" customWidth="1" width="11.42578125"/>
    <col min="12748" max="12748" customWidth="1" width="11.42578125"/>
    <col min="12749" max="12749" customWidth="1" width="11.42578125"/>
    <col min="12750" max="12750" customWidth="1" width="11.42578125"/>
    <col min="12751" max="12751" customWidth="1" width="11.42578125"/>
    <col min="12752" max="12752" customWidth="1" width="11.42578125"/>
    <col min="12753" max="12753" customWidth="1" width="11.42578125"/>
    <col min="12754" max="12754" customWidth="1" width="11.42578125"/>
    <col min="12755" max="12755" customWidth="1" width="11.42578125"/>
    <col min="12756" max="12756" customWidth="1" width="11.42578125"/>
    <col min="12757" max="12757" customWidth="1" width="11.42578125"/>
    <col min="12758" max="12758" customWidth="1" width="11.42578125"/>
    <col min="12759" max="12759" customWidth="1" width="11.42578125"/>
    <col min="12760" max="12760" customWidth="1" width="11.42578125"/>
    <col min="12761" max="12761" customWidth="1" width="11.42578125"/>
    <col min="12762" max="12762" customWidth="1" width="11.42578125"/>
    <col min="12763" max="12763" customWidth="1" width="11.42578125"/>
    <col min="12764" max="12764" customWidth="1" width="11.42578125"/>
    <col min="12765" max="12765" customWidth="1" width="11.42578125"/>
    <col min="12766" max="12766" customWidth="1" width="11.42578125"/>
    <col min="12767" max="12767" customWidth="1" width="11.42578125"/>
    <col min="12768" max="12768" customWidth="1" width="11.42578125"/>
    <col min="12769" max="12769" customWidth="1" width="11.42578125"/>
    <col min="12770" max="12770" customWidth="1" width="11.42578125"/>
    <col min="12771" max="12771" customWidth="1" width="11.42578125"/>
    <col min="12772" max="12772" customWidth="1" width="11.42578125"/>
    <col min="12773" max="12773" customWidth="1" width="11.42578125"/>
    <col min="12774" max="12774" customWidth="1" width="11.42578125"/>
    <col min="12775" max="12775" customWidth="1" width="11.42578125"/>
    <col min="12776" max="12776" customWidth="1" width="11.42578125"/>
    <col min="12777" max="12777" customWidth="1" width="11.42578125"/>
    <col min="12778" max="12778" customWidth="1" width="11.42578125"/>
    <col min="12779" max="12779" customWidth="1" width="11.42578125"/>
    <col min="12780" max="12780" customWidth="1" width="11.42578125"/>
    <col min="12781" max="12781" customWidth="1" width="11.42578125"/>
    <col min="12782" max="12782" customWidth="1" width="11.42578125"/>
    <col min="12783" max="12783" customWidth="1" width="11.42578125"/>
    <col min="12784" max="12784" customWidth="1" width="11.42578125"/>
    <col min="12785" max="12785" customWidth="1" width="11.42578125"/>
    <col min="12786" max="12786" customWidth="1" width="11.42578125"/>
    <col min="12787" max="12787" customWidth="1" width="11.42578125"/>
    <col min="12788" max="12788" customWidth="1" width="11.42578125"/>
    <col min="12789" max="12789" customWidth="1" width="11.42578125"/>
    <col min="12790" max="12790" customWidth="1" width="11.42578125"/>
    <col min="12791" max="12791" customWidth="1" width="11.42578125"/>
    <col min="12792" max="12792" customWidth="1" width="11.42578125"/>
    <col min="12793" max="12793" customWidth="1" width="11.42578125"/>
    <col min="12794" max="12794" customWidth="1" width="11.42578125"/>
    <col min="12795" max="12795" customWidth="1" width="11.42578125"/>
    <col min="12796" max="12796" customWidth="1" width="11.42578125"/>
    <col min="12797" max="12797" customWidth="1" width="11.42578125"/>
    <col min="12798" max="12798" customWidth="1" width="11.42578125"/>
    <col min="12799" max="12799" customWidth="1" width="11.42578125"/>
    <col min="12800" max="12800" customWidth="1" width="11.42578125"/>
    <col min="12801" max="12801" customWidth="1" width="11.42578125"/>
    <col min="12802" max="12802" customWidth="1" width="11.42578125"/>
    <col min="12803" max="12803" customWidth="1" width="11.42578125"/>
    <col min="12804" max="12804" customWidth="1" width="11.42578125"/>
    <col min="12805" max="12805" customWidth="1" width="11.42578125"/>
    <col min="12806" max="12806" customWidth="1" width="11.42578125"/>
    <col min="12807" max="12807" customWidth="1" width="11.42578125"/>
    <col min="12808" max="12808" customWidth="1" width="11.42578125"/>
    <col min="12809" max="12809" customWidth="1" width="11.42578125"/>
    <col min="12810" max="12810" customWidth="1" width="11.42578125"/>
    <col min="12811" max="12811" customWidth="1" width="11.42578125"/>
    <col min="12812" max="12812" customWidth="1" width="11.42578125"/>
    <col min="12813" max="12813" customWidth="1" width="11.42578125"/>
    <col min="12814" max="12814" customWidth="1" width="11.42578125"/>
    <col min="12815" max="12815" customWidth="1" width="11.42578125"/>
    <col min="12816" max="12816" customWidth="1" width="11.42578125"/>
    <col min="12817" max="12817" customWidth="1" width="11.42578125"/>
    <col min="12818" max="12818" customWidth="1" width="11.42578125"/>
    <col min="12819" max="12819" customWidth="1" width="11.42578125"/>
    <col min="12820" max="12820" customWidth="1" width="11.42578125"/>
    <col min="12821" max="12821" customWidth="1" width="11.42578125"/>
    <col min="12822" max="12822" customWidth="1" width="11.42578125"/>
    <col min="12823" max="12823" customWidth="1" width="11.42578125"/>
    <col min="12824" max="12824" customWidth="1" width="11.42578125"/>
    <col min="12825" max="12825" customWidth="1" width="11.42578125"/>
    <col min="12826" max="12826" customWidth="1" width="11.42578125"/>
    <col min="12827" max="12827" customWidth="1" width="11.42578125"/>
    <col min="12828" max="12828" customWidth="1" width="11.42578125"/>
    <col min="12829" max="12829" customWidth="1" width="11.42578125"/>
    <col min="12830" max="12830" customWidth="1" width="11.42578125"/>
    <col min="12831" max="12831" customWidth="1" width="11.42578125"/>
    <col min="12832" max="12832" customWidth="1" width="11.42578125"/>
    <col min="12833" max="12833" customWidth="1" width="11.42578125"/>
    <col min="12834" max="12834" customWidth="1" width="11.42578125"/>
    <col min="12835" max="12835" customWidth="1" width="11.42578125"/>
    <col min="12836" max="12836" customWidth="1" width="11.42578125"/>
    <col min="12837" max="12837" customWidth="1" width="11.42578125"/>
    <col min="12838" max="12838" customWidth="1" width="11.42578125"/>
    <col min="12839" max="12839" customWidth="1" width="11.42578125"/>
    <col min="12840" max="12840" customWidth="1" width="11.42578125"/>
    <col min="12841" max="12841" customWidth="1" width="11.42578125"/>
    <col min="12842" max="12842" customWidth="1" width="11.42578125"/>
    <col min="12843" max="12843" customWidth="1" width="11.42578125"/>
    <col min="12844" max="12844" customWidth="1" width="11.42578125"/>
    <col min="12845" max="12845" customWidth="1" width="11.42578125"/>
    <col min="12846" max="12846" customWidth="1" width="11.42578125"/>
    <col min="12847" max="12847" customWidth="1" width="11.42578125"/>
    <col min="12848" max="12848" customWidth="1" width="11.42578125"/>
    <col min="12849" max="12849" customWidth="1" width="11.42578125"/>
    <col min="12850" max="12850" customWidth="1" width="11.42578125"/>
    <col min="12851" max="12851" customWidth="1" width="11.42578125"/>
    <col min="12852" max="12852" customWidth="1" width="11.42578125"/>
    <col min="12853" max="12853" customWidth="1" width="11.42578125"/>
    <col min="12854" max="12854" customWidth="1" width="11.42578125"/>
    <col min="12855" max="12855" customWidth="1" width="11.42578125"/>
    <col min="12856" max="12856" customWidth="1" width="11.42578125"/>
    <col min="12857" max="12857" customWidth="1" width="11.42578125"/>
    <col min="12858" max="12858" customWidth="1" width="11.42578125"/>
    <col min="12859" max="12859" customWidth="1" width="11.42578125"/>
    <col min="12860" max="12860" customWidth="1" width="11.42578125"/>
    <col min="12861" max="12861" customWidth="1" width="11.42578125"/>
    <col min="12862" max="12862" customWidth="1" width="11.42578125"/>
    <col min="12863" max="12863" customWidth="1" width="11.42578125"/>
    <col min="12864" max="12864" customWidth="1" width="11.42578125"/>
    <col min="12865" max="12865" customWidth="1" width="11.42578125"/>
    <col min="12866" max="12866" customWidth="1" width="11.42578125"/>
    <col min="12867" max="12867" customWidth="1" width="11.42578125"/>
    <col min="12868" max="12868" customWidth="1" width="11.42578125"/>
    <col min="12869" max="12869" customWidth="1" width="11.42578125"/>
    <col min="12870" max="12870" customWidth="1" width="11.42578125"/>
    <col min="12871" max="12871" customWidth="1" width="11.42578125"/>
    <col min="12872" max="12872" customWidth="1" width="11.42578125"/>
    <col min="12873" max="12873" customWidth="1" width="11.42578125"/>
    <col min="12874" max="12874" customWidth="1" width="11.42578125"/>
    <col min="12875" max="12875" customWidth="1" width="11.42578125"/>
    <col min="12876" max="12876" customWidth="1" width="11.42578125"/>
    <col min="12877" max="12877" customWidth="1" width="11.42578125"/>
    <col min="12878" max="12878" customWidth="1" width="11.42578125"/>
    <col min="12879" max="12879" customWidth="1" width="11.42578125"/>
    <col min="12880" max="12880" customWidth="1" width="11.42578125"/>
    <col min="12881" max="12881" customWidth="1" width="11.42578125"/>
    <col min="12882" max="12882" customWidth="1" width="11.42578125"/>
    <col min="12883" max="12883" customWidth="1" width="11.42578125"/>
    <col min="12884" max="12884" customWidth="1" width="11.42578125"/>
    <col min="12885" max="12885" customWidth="1" width="11.42578125"/>
    <col min="12886" max="12886" customWidth="1" width="11.42578125"/>
    <col min="12887" max="12887" customWidth="1" width="11.42578125"/>
    <col min="12888" max="12888" customWidth="1" width="11.42578125"/>
    <col min="12889" max="12889" customWidth="1" width="11.42578125"/>
    <col min="12890" max="12890" customWidth="1" width="11.42578125"/>
    <col min="12891" max="12891" customWidth="1" width="11.42578125"/>
    <col min="12892" max="12892" customWidth="1" width="11.42578125"/>
    <col min="12893" max="12893" customWidth="1" width="11.42578125"/>
    <col min="12894" max="12894" customWidth="1" width="11.42578125"/>
    <col min="12895" max="12895" customWidth="1" width="11.42578125"/>
    <col min="12896" max="12896" customWidth="1" width="11.42578125"/>
    <col min="12897" max="12897" customWidth="1" width="11.42578125"/>
    <col min="12898" max="12898" customWidth="1" width="11.42578125"/>
    <col min="12899" max="12899" customWidth="1" width="11.42578125"/>
    <col min="12900" max="12900" customWidth="1" width="11.42578125"/>
    <col min="12901" max="12901" customWidth="1" width="11.42578125"/>
    <col min="12902" max="12902" customWidth="1" width="11.42578125"/>
    <col min="12903" max="12903" customWidth="1" width="11.42578125"/>
    <col min="12904" max="12904" customWidth="1" width="11.42578125"/>
    <col min="12905" max="12905" customWidth="1" width="11.42578125"/>
    <col min="12906" max="12906" customWidth="1" width="11.42578125"/>
    <col min="12907" max="12907" customWidth="1" width="11.42578125"/>
    <col min="12908" max="12908" customWidth="1" width="11.42578125"/>
    <col min="12909" max="12909" customWidth="1" width="11.42578125"/>
    <col min="12910" max="12910" customWidth="1" width="11.42578125"/>
    <col min="12911" max="12911" customWidth="1" width="11.42578125"/>
    <col min="12912" max="12912" customWidth="1" width="11.42578125"/>
    <col min="12913" max="12913" customWidth="1" width="11.42578125"/>
    <col min="12914" max="12914" customWidth="1" width="11.42578125"/>
    <col min="12915" max="12915" customWidth="1" width="11.42578125"/>
    <col min="12916" max="12916" customWidth="1" width="11.42578125"/>
    <col min="12917" max="12917" customWidth="1" width="11.42578125"/>
    <col min="12918" max="12918" customWidth="1" width="11.42578125"/>
    <col min="12919" max="12919" customWidth="1" width="11.42578125"/>
    <col min="12920" max="12920" customWidth="1" width="11.42578125"/>
    <col min="12921" max="12921" customWidth="1" width="11.42578125"/>
    <col min="12922" max="12922" customWidth="1" width="11.42578125"/>
    <col min="12923" max="12923" customWidth="1" width="11.42578125"/>
    <col min="12924" max="12924" customWidth="1" width="11.42578125"/>
    <col min="12925" max="12925" customWidth="1" width="11.42578125"/>
    <col min="12926" max="12926" customWidth="1" width="11.42578125"/>
    <col min="12927" max="12927" customWidth="1" width="11.42578125"/>
    <col min="12928" max="12928" customWidth="1" width="11.42578125"/>
    <col min="12929" max="12929" customWidth="1" width="11.42578125"/>
    <col min="12930" max="12930" customWidth="1" width="11.42578125"/>
    <col min="12931" max="12931" customWidth="1" width="11.42578125"/>
    <col min="12932" max="12932" customWidth="1" width="11.42578125"/>
    <col min="12933" max="12933" customWidth="1" width="11.42578125"/>
    <col min="12934" max="12934" customWidth="1" width="11.42578125"/>
    <col min="12935" max="12935" customWidth="1" width="11.42578125"/>
    <col min="12936" max="12936" customWidth="1" width="11.42578125"/>
    <col min="12937" max="12937" customWidth="1" width="11.42578125"/>
    <col min="12938" max="12938" customWidth="1" width="11.42578125"/>
    <col min="12939" max="12939" customWidth="1" width="11.42578125"/>
    <col min="12940" max="12940" customWidth="1" width="11.42578125"/>
    <col min="12941" max="12941" customWidth="1" width="11.42578125"/>
    <col min="12942" max="12942" customWidth="1" width="11.42578125"/>
    <col min="12943" max="12943" customWidth="1" width="11.42578125"/>
    <col min="12944" max="12944" customWidth="1" width="11.42578125"/>
    <col min="12945" max="12945" customWidth="1" width="11.42578125"/>
    <col min="12946" max="12946" customWidth="1" width="11.42578125"/>
    <col min="12947" max="12947" customWidth="1" width="11.42578125"/>
    <col min="12948" max="12948" customWidth="1" width="11.42578125"/>
    <col min="12949" max="12949" customWidth="1" width="11.42578125"/>
    <col min="12950" max="12950" customWidth="1" width="11.42578125"/>
    <col min="12951" max="12951" customWidth="1" width="11.42578125"/>
    <col min="12952" max="12952" customWidth="1" width="11.42578125"/>
    <col min="12953" max="12953" customWidth="1" width="11.42578125"/>
    <col min="12954" max="12954" customWidth="1" width="11.42578125"/>
    <col min="12955" max="12955" customWidth="1" width="11.42578125"/>
    <col min="12956" max="12956" customWidth="1" width="11.42578125"/>
    <col min="12957" max="12957" customWidth="1" width="11.42578125"/>
    <col min="12958" max="12958" customWidth="1" width="11.42578125"/>
    <col min="12959" max="12959" customWidth="1" width="11.42578125"/>
    <col min="12960" max="12960" customWidth="1" width="11.42578125"/>
    <col min="12961" max="12961" customWidth="1" width="11.42578125"/>
    <col min="12962" max="12962" customWidth="1" width="11.42578125"/>
    <col min="12963" max="12963" customWidth="1" width="11.42578125"/>
    <col min="12964" max="12964" customWidth="1" width="11.42578125"/>
    <col min="12965" max="12965" customWidth="1" width="11.42578125"/>
    <col min="12966" max="12966" customWidth="1" width="11.42578125"/>
    <col min="12967" max="12967" customWidth="1" width="11.42578125"/>
    <col min="12968" max="12968" customWidth="1" width="11.42578125"/>
    <col min="12969" max="12969" customWidth="1" width="11.42578125"/>
    <col min="12970" max="12970" customWidth="1" width="11.42578125"/>
    <col min="12971" max="12971" customWidth="1" width="11.42578125"/>
    <col min="12972" max="12972" customWidth="1" width="11.42578125"/>
    <col min="12973" max="12973" customWidth="1" width="11.42578125"/>
    <col min="12974" max="12974" customWidth="1" width="11.42578125"/>
    <col min="12975" max="12975" customWidth="1" width="11.42578125"/>
    <col min="12976" max="12976" customWidth="1" width="11.42578125"/>
    <col min="12977" max="12977" customWidth="1" width="11.42578125"/>
    <col min="12978" max="12978" customWidth="1" width="11.42578125"/>
    <col min="12979" max="12979" customWidth="1" width="11.42578125"/>
    <col min="12980" max="12980" customWidth="1" width="11.42578125"/>
    <col min="12981" max="12981" customWidth="1" width="11.42578125"/>
    <col min="12982" max="12982" customWidth="1" width="11.42578125"/>
    <col min="12983" max="12983" customWidth="1" width="11.42578125"/>
    <col min="12984" max="12984" customWidth="1" width="11.42578125"/>
    <col min="12985" max="12985" customWidth="1" width="11.42578125"/>
    <col min="12986" max="12986" customWidth="1" width="11.42578125"/>
    <col min="12987" max="12987" customWidth="1" width="11.42578125"/>
    <col min="12988" max="12988" customWidth="1" width="11.42578125"/>
    <col min="12989" max="12989" customWidth="1" width="11.42578125"/>
    <col min="12990" max="12990" customWidth="1" width="11.42578125"/>
    <col min="12991" max="12991" customWidth="1" width="11.42578125"/>
    <col min="12992" max="12992" customWidth="1" width="11.42578125"/>
    <col min="12993" max="12993" customWidth="1" width="11.42578125"/>
    <col min="12994" max="12994" customWidth="1" width="11.42578125"/>
    <col min="12995" max="12995" customWidth="1" width="11.42578125"/>
    <col min="12996" max="12996" customWidth="1" width="11.42578125"/>
    <col min="12997" max="12997" customWidth="1" width="11.42578125"/>
    <col min="12998" max="12998" customWidth="1" width="11.42578125"/>
    <col min="12999" max="12999" customWidth="1" width="11.42578125"/>
    <col min="13000" max="13000" customWidth="1" width="11.42578125"/>
    <col min="13001" max="13001" customWidth="1" width="11.42578125"/>
    <col min="13002" max="13002" customWidth="1" width="11.42578125"/>
    <col min="13003" max="13003" customWidth="1" width="11.42578125"/>
    <col min="13004" max="13004" customWidth="1" width="11.42578125"/>
    <col min="13005" max="13005" customWidth="1" width="11.42578125"/>
    <col min="13006" max="13006" customWidth="1" width="11.42578125"/>
    <col min="13007" max="13007" customWidth="1" width="11.42578125"/>
    <col min="13008" max="13008" customWidth="1" width="11.42578125"/>
    <col min="13009" max="13009" customWidth="1" width="11.42578125"/>
    <col min="13010" max="13010" customWidth="1" width="11.42578125"/>
    <col min="13011" max="13011" customWidth="1" width="11.42578125"/>
    <col min="13012" max="13012" customWidth="1" width="11.42578125"/>
    <col min="13013" max="13013" customWidth="1" width="11.42578125"/>
    <col min="13014" max="13014" customWidth="1" width="11.42578125"/>
    <col min="13015" max="13015" customWidth="1" width="11.42578125"/>
    <col min="13016" max="13016" customWidth="1" width="11.42578125"/>
    <col min="13017" max="13017" customWidth="1" width="11.42578125"/>
    <col min="13018" max="13018" customWidth="1" width="11.42578125"/>
    <col min="13019" max="13019" customWidth="1" width="11.42578125"/>
    <col min="13020" max="13020" customWidth="1" width="11.42578125"/>
    <col min="13021" max="13021" customWidth="1" width="11.42578125"/>
    <col min="13022" max="13022" customWidth="1" width="11.42578125"/>
    <col min="13023" max="13023" customWidth="1" width="11.42578125"/>
    <col min="13024" max="13024" customWidth="1" width="11.42578125"/>
    <col min="13025" max="13025" customWidth="1" width="11.42578125"/>
    <col min="13026" max="13026" customWidth="1" width="11.42578125"/>
    <col min="13027" max="13027" customWidth="1" width="11.42578125"/>
    <col min="13028" max="13028" customWidth="1" width="11.42578125"/>
    <col min="13029" max="13029" customWidth="1" width="11.42578125"/>
    <col min="13030" max="13030" customWidth="1" width="11.42578125"/>
    <col min="13031" max="13031" customWidth="1" width="11.42578125"/>
    <col min="13032" max="13032" customWidth="1" width="11.42578125"/>
    <col min="13033" max="13033" customWidth="1" width="11.42578125"/>
    <col min="13034" max="13034" customWidth="1" width="11.42578125"/>
    <col min="13035" max="13035" customWidth="1" width="11.42578125"/>
    <col min="13036" max="13036" customWidth="1" width="11.42578125"/>
    <col min="13037" max="13037" customWidth="1" width="11.42578125"/>
    <col min="13038" max="13038" customWidth="1" width="11.42578125"/>
    <col min="13039" max="13039" customWidth="1" width="11.42578125"/>
    <col min="13040" max="13040" customWidth="1" width="11.42578125"/>
    <col min="13041" max="13041" customWidth="1" width="11.42578125"/>
    <col min="13042" max="13042" customWidth="1" width="11.42578125"/>
    <col min="13043" max="13043" customWidth="1" width="11.42578125"/>
    <col min="13044" max="13044" customWidth="1" width="11.42578125"/>
    <col min="13045" max="13045" customWidth="1" width="11.42578125"/>
    <col min="13046" max="13046" customWidth="1" width="11.42578125"/>
    <col min="13047" max="13047" customWidth="1" width="11.42578125"/>
    <col min="13048" max="13048" customWidth="1" width="11.42578125"/>
    <col min="13049" max="13049" customWidth="1" width="11.42578125"/>
    <col min="13050" max="13050" customWidth="1" width="11.42578125"/>
    <col min="13051" max="13051" customWidth="1" width="11.42578125"/>
    <col min="13052" max="13052" customWidth="1" width="11.42578125"/>
    <col min="13053" max="13053" customWidth="1" width="11.42578125"/>
    <col min="13054" max="13054" customWidth="1" width="11.42578125"/>
    <col min="13055" max="13055" customWidth="1" width="11.42578125"/>
    <col min="13056" max="13056" customWidth="1" width="11.42578125"/>
    <col min="13057" max="13057" customWidth="1" width="11.42578125"/>
    <col min="13058" max="13058" customWidth="1" width="11.42578125"/>
    <col min="13059" max="13059" customWidth="1" width="11.42578125"/>
    <col min="13060" max="13060" customWidth="1" width="11.42578125"/>
    <col min="13061" max="13061" customWidth="1" width="11.42578125"/>
    <col min="13062" max="13062" customWidth="1" width="11.42578125"/>
    <col min="13063" max="13063" customWidth="1" width="11.42578125"/>
    <col min="13064" max="13064" customWidth="1" width="11.42578125"/>
    <col min="13065" max="13065" customWidth="1" width="11.42578125"/>
    <col min="13066" max="13066" customWidth="1" width="11.42578125"/>
    <col min="13067" max="13067" customWidth="1" width="11.42578125"/>
    <col min="13068" max="13068" customWidth="1" width="11.42578125"/>
    <col min="13069" max="13069" customWidth="1" width="11.42578125"/>
    <col min="13070" max="13070" customWidth="1" width="11.42578125"/>
    <col min="13071" max="13071" customWidth="1" width="11.42578125"/>
    <col min="13072" max="13072" customWidth="1" width="11.42578125"/>
    <col min="13073" max="13073" customWidth="1" width="11.42578125"/>
    <col min="13074" max="13074" customWidth="1" width="11.42578125"/>
    <col min="13075" max="13075" customWidth="1" width="11.42578125"/>
    <col min="13076" max="13076" customWidth="1" width="11.42578125"/>
    <col min="13077" max="13077" customWidth="1" width="11.42578125"/>
    <col min="13078" max="13078" customWidth="1" width="11.42578125"/>
    <col min="13079" max="13079" customWidth="1" width="11.42578125"/>
    <col min="13080" max="13080" customWidth="1" width="11.42578125"/>
    <col min="13081" max="13081" customWidth="1" width="11.42578125"/>
    <col min="13082" max="13082" customWidth="1" width="11.42578125"/>
    <col min="13083" max="13083" customWidth="1" width="11.42578125"/>
    <col min="13084" max="13084" customWidth="1" width="11.42578125"/>
    <col min="13085" max="13085" customWidth="1" width="11.42578125"/>
    <col min="13086" max="13086" customWidth="1" width="11.42578125"/>
    <col min="13087" max="13087" customWidth="1" width="11.42578125"/>
    <col min="13088" max="13088" customWidth="1" width="11.42578125"/>
    <col min="13089" max="13089" customWidth="1" width="11.42578125"/>
    <col min="13090" max="13090" customWidth="1" width="11.42578125"/>
    <col min="13091" max="13091" customWidth="1" width="11.42578125"/>
    <col min="13092" max="13092" customWidth="1" width="11.42578125"/>
    <col min="13093" max="13093" customWidth="1" width="11.42578125"/>
    <col min="13094" max="13094" customWidth="1" width="11.42578125"/>
    <col min="13095" max="13095" customWidth="1" width="11.42578125"/>
    <col min="13096" max="13096" customWidth="1" width="11.42578125"/>
    <col min="13097" max="13097" customWidth="1" width="11.42578125"/>
    <col min="13098" max="13098" customWidth="1" width="11.42578125"/>
    <col min="13099" max="13099" customWidth="1" width="11.42578125"/>
    <col min="13100" max="13100" customWidth="1" width="11.42578125"/>
    <col min="13101" max="13101" customWidth="1" width="11.42578125"/>
    <col min="13102" max="13102" customWidth="1" width="11.42578125"/>
    <col min="13103" max="13103" customWidth="1" width="11.42578125"/>
    <col min="13104" max="13104" customWidth="1" width="11.42578125"/>
    <col min="13105" max="13105" customWidth="1" width="11.42578125"/>
    <col min="13106" max="13106" customWidth="1" width="11.42578125"/>
    <col min="13107" max="13107" customWidth="1" width="11.42578125"/>
    <col min="13108" max="13108" customWidth="1" width="11.42578125"/>
    <col min="13109" max="13109" customWidth="1" width="11.42578125"/>
    <col min="13110" max="13110" customWidth="1" width="11.42578125"/>
    <col min="13111" max="13111" customWidth="1" width="11.42578125"/>
    <col min="13112" max="13112" customWidth="1" width="11.42578125"/>
    <col min="13113" max="13113" customWidth="1" width="11.42578125"/>
    <col min="13114" max="13114" customWidth="1" width="11.42578125"/>
    <col min="13115" max="13115" customWidth="1" width="11.42578125"/>
    <col min="13116" max="13116" customWidth="1" width="11.42578125"/>
    <col min="13117" max="13117" customWidth="1" width="11.42578125"/>
    <col min="13118" max="13118" customWidth="1" width="11.42578125"/>
    <col min="13119" max="13119" customWidth="1" width="11.42578125"/>
    <col min="13120" max="13120" customWidth="1" width="11.42578125"/>
    <col min="13121" max="13121" customWidth="1" width="11.42578125"/>
    <col min="13122" max="13122" customWidth="1" width="11.42578125"/>
    <col min="13123" max="13123" customWidth="1" width="11.42578125"/>
    <col min="13124" max="13124" customWidth="1" width="11.42578125"/>
    <col min="13125" max="13125" customWidth="1" width="11.42578125"/>
    <col min="13126" max="13126" customWidth="1" width="11.42578125"/>
    <col min="13127" max="13127" customWidth="1" width="11.42578125"/>
    <col min="13128" max="13128" customWidth="1" width="11.42578125"/>
    <col min="13129" max="13129" customWidth="1" width="11.42578125"/>
    <col min="13130" max="13130" customWidth="1" width="11.42578125"/>
    <col min="13131" max="13131" customWidth="1" width="11.42578125"/>
    <col min="13132" max="13132" customWidth="1" width="11.42578125"/>
    <col min="13133" max="13133" customWidth="1" width="11.42578125"/>
    <col min="13134" max="13134" customWidth="1" width="11.42578125"/>
    <col min="13135" max="13135" customWidth="1" width="11.42578125"/>
    <col min="13136" max="13136" customWidth="1" width="11.42578125"/>
    <col min="13137" max="13137" customWidth="1" width="11.42578125"/>
    <col min="13138" max="13138" customWidth="1" width="11.42578125"/>
    <col min="13139" max="13139" customWidth="1" width="11.42578125"/>
    <col min="13140" max="13140" customWidth="1" width="11.42578125"/>
    <col min="13141" max="13141" customWidth="1" width="11.42578125"/>
    <col min="13142" max="13142" customWidth="1" width="11.42578125"/>
    <col min="13143" max="13143" customWidth="1" width="11.42578125"/>
    <col min="13144" max="13144" customWidth="1" width="11.42578125"/>
    <col min="13145" max="13145" customWidth="1" width="11.42578125"/>
    <col min="13146" max="13146" customWidth="1" width="11.42578125"/>
    <col min="13147" max="13147" customWidth="1" width="11.42578125"/>
    <col min="13148" max="13148" customWidth="1" width="11.42578125"/>
    <col min="13149" max="13149" customWidth="1" width="11.42578125"/>
    <col min="13150" max="13150" customWidth="1" width="11.42578125"/>
    <col min="13151" max="13151" customWidth="1" width="11.42578125"/>
    <col min="13152" max="13152" customWidth="1" width="11.42578125"/>
    <col min="13153" max="13153" customWidth="1" width="11.42578125"/>
    <col min="13154" max="13154" customWidth="1" width="11.42578125"/>
    <col min="13155" max="13155" customWidth="1" width="11.42578125"/>
    <col min="13156" max="13156" customWidth="1" width="11.42578125"/>
    <col min="13157" max="13157" customWidth="1" width="11.42578125"/>
    <col min="13158" max="13158" customWidth="1" width="11.42578125"/>
    <col min="13159" max="13159" customWidth="1" width="11.42578125"/>
    <col min="13160" max="13160" customWidth="1" width="11.42578125"/>
    <col min="13161" max="13161" customWidth="1" width="11.42578125"/>
    <col min="13162" max="13162" customWidth="1" width="11.42578125"/>
    <col min="13163" max="13163" customWidth="1" width="11.42578125"/>
    <col min="13164" max="13164" customWidth="1" width="11.42578125"/>
    <col min="13165" max="13165" customWidth="1" width="11.42578125"/>
    <col min="13166" max="13166" customWidth="1" width="11.42578125"/>
    <col min="13167" max="13167" customWidth="1" width="11.42578125"/>
    <col min="13168" max="13168" customWidth="1" width="11.42578125"/>
    <col min="13169" max="13169" customWidth="1" width="11.42578125"/>
    <col min="13170" max="13170" customWidth="1" width="11.42578125"/>
    <col min="13171" max="13171" customWidth="1" width="11.42578125"/>
    <col min="13172" max="13172" customWidth="1" width="11.42578125"/>
    <col min="13173" max="13173" customWidth="1" width="11.42578125"/>
    <col min="13174" max="13174" customWidth="1" width="11.42578125"/>
    <col min="13175" max="13175" customWidth="1" width="11.42578125"/>
    <col min="13176" max="13176" customWidth="1" width="11.42578125"/>
    <col min="13177" max="13177" customWidth="1" width="11.42578125"/>
    <col min="13178" max="13178" customWidth="1" width="11.42578125"/>
    <col min="13179" max="13179" customWidth="1" width="11.42578125"/>
    <col min="13180" max="13180" customWidth="1" width="11.42578125"/>
    <col min="13181" max="13181" customWidth="1" width="11.42578125"/>
    <col min="13182" max="13182" customWidth="1" width="11.42578125"/>
    <col min="13183" max="13183" customWidth="1" width="11.42578125"/>
    <col min="13184" max="13184" customWidth="1" width="11.42578125"/>
    <col min="13185" max="13185" customWidth="1" width="11.42578125"/>
    <col min="13186" max="13186" customWidth="1" width="11.42578125"/>
    <col min="13187" max="13187" customWidth="1" width="11.42578125"/>
    <col min="13188" max="13188" customWidth="1" width="11.42578125"/>
    <col min="13189" max="13189" customWidth="1" width="11.42578125"/>
    <col min="13190" max="13190" customWidth="1" width="11.42578125"/>
    <col min="13191" max="13191" customWidth="1" width="11.42578125"/>
    <col min="13192" max="13192" customWidth="1" width="11.42578125"/>
    <col min="13193" max="13193" customWidth="1" width="11.42578125"/>
    <col min="13194" max="13194" customWidth="1" width="11.42578125"/>
    <col min="13195" max="13195" customWidth="1" width="11.42578125"/>
    <col min="13196" max="13196" customWidth="1" width="11.42578125"/>
    <col min="13197" max="13197" customWidth="1" width="11.42578125"/>
    <col min="13198" max="13198" customWidth="1" width="11.42578125"/>
    <col min="13199" max="13199" customWidth="1" width="11.42578125"/>
    <col min="13200" max="13200" customWidth="1" width="11.42578125"/>
    <col min="13201" max="13201" customWidth="1" width="11.42578125"/>
    <col min="13202" max="13202" customWidth="1" width="11.42578125"/>
    <col min="13203" max="13203" customWidth="1" width="11.42578125"/>
    <col min="13204" max="13204" customWidth="1" width="11.42578125"/>
    <col min="13205" max="13205" customWidth="1" width="11.42578125"/>
    <col min="13206" max="13206" customWidth="1" width="11.42578125"/>
    <col min="13207" max="13207" customWidth="1" width="11.42578125"/>
    <col min="13208" max="13208" customWidth="1" width="11.42578125"/>
    <col min="13209" max="13209" customWidth="1" width="11.42578125"/>
    <col min="13210" max="13210" customWidth="1" width="11.42578125"/>
    <col min="13211" max="13211" customWidth="1" width="11.42578125"/>
    <col min="13212" max="13212" customWidth="1" width="11.42578125"/>
    <col min="13213" max="13213" customWidth="1" width="11.42578125"/>
    <col min="13214" max="13214" customWidth="1" width="11.42578125"/>
    <col min="13215" max="13215" customWidth="1" width="11.42578125"/>
    <col min="13216" max="13216" customWidth="1" width="11.42578125"/>
    <col min="13217" max="13217" customWidth="1" width="11.42578125"/>
    <col min="13218" max="13218" customWidth="1" width="11.42578125"/>
    <col min="13219" max="13219" customWidth="1" width="11.42578125"/>
    <col min="13220" max="13220" customWidth="1" width="11.42578125"/>
    <col min="13221" max="13221" customWidth="1" width="11.42578125"/>
    <col min="13222" max="13222" customWidth="1" width="11.42578125"/>
    <col min="13223" max="13223" customWidth="1" width="11.42578125"/>
    <col min="13224" max="13224" customWidth="1" width="11.42578125"/>
    <col min="13225" max="13225" customWidth="1" width="11.42578125"/>
    <col min="13226" max="13226" customWidth="1" width="11.42578125"/>
    <col min="13227" max="13227" customWidth="1" width="11.42578125"/>
    <col min="13228" max="13228" customWidth="1" width="11.42578125"/>
    <col min="13229" max="13229" customWidth="1" width="11.42578125"/>
    <col min="13230" max="13230" customWidth="1" width="11.42578125"/>
    <col min="13231" max="13231" customWidth="1" width="11.42578125"/>
    <col min="13232" max="13232" customWidth="1" width="11.42578125"/>
    <col min="13233" max="13233" customWidth="1" width="11.42578125"/>
    <col min="13234" max="13234" customWidth="1" width="11.42578125"/>
    <col min="13235" max="13235" customWidth="1" width="11.42578125"/>
    <col min="13236" max="13236" customWidth="1" width="11.42578125"/>
    <col min="13237" max="13237" customWidth="1" width="11.42578125"/>
    <col min="13238" max="13238" customWidth="1" width="11.42578125"/>
    <col min="13239" max="13239" customWidth="1" width="11.42578125"/>
    <col min="13240" max="13240" customWidth="1" width="11.42578125"/>
    <col min="13241" max="13241" customWidth="1" width="11.42578125"/>
    <col min="13242" max="13242" customWidth="1" width="11.42578125"/>
    <col min="13243" max="13243" customWidth="1" width="11.42578125"/>
    <col min="13244" max="13244" customWidth="1" width="11.42578125"/>
    <col min="13245" max="13245" customWidth="1" width="11.42578125"/>
    <col min="13246" max="13246" customWidth="1" width="11.42578125"/>
    <col min="13247" max="13247" customWidth="1" width="11.42578125"/>
    <col min="13248" max="13248" customWidth="1" width="11.42578125"/>
    <col min="13249" max="13249" customWidth="1" width="11.42578125"/>
    <col min="13250" max="13250" customWidth="1" width="11.42578125"/>
    <col min="13251" max="13251" customWidth="1" width="11.42578125"/>
    <col min="13252" max="13252" customWidth="1" width="11.42578125"/>
    <col min="13253" max="13253" customWidth="1" width="11.42578125"/>
    <col min="13254" max="13254" customWidth="1" width="11.42578125"/>
    <col min="13255" max="13255" customWidth="1" width="11.42578125"/>
    <col min="13256" max="13256" customWidth="1" width="11.42578125"/>
    <col min="13257" max="13257" customWidth="1" width="11.42578125"/>
    <col min="13258" max="13258" customWidth="1" width="11.42578125"/>
    <col min="13259" max="13259" customWidth="1" width="11.42578125"/>
    <col min="13260" max="13260" customWidth="1" width="11.42578125"/>
    <col min="13261" max="13261" customWidth="1" width="11.42578125"/>
    <col min="13262" max="13262" customWidth="1" width="11.42578125"/>
    <col min="13263" max="13263" customWidth="1" width="11.42578125"/>
    <col min="13264" max="13264" customWidth="1" width="11.42578125"/>
    <col min="13265" max="13265" customWidth="1" width="11.42578125"/>
    <col min="13266" max="13266" customWidth="1" width="11.42578125"/>
    <col min="13267" max="13267" customWidth="1" width="11.42578125"/>
    <col min="13268" max="13268" customWidth="1" width="11.42578125"/>
    <col min="13269" max="13269" customWidth="1" width="11.42578125"/>
    <col min="13270" max="13270" customWidth="1" width="11.42578125"/>
    <col min="13271" max="13271" customWidth="1" width="11.42578125"/>
    <col min="13272" max="13272" customWidth="1" width="11.42578125"/>
    <col min="13273" max="13273" customWidth="1" width="11.42578125"/>
    <col min="13274" max="13274" customWidth="1" width="11.42578125"/>
    <col min="13275" max="13275" customWidth="1" width="11.42578125"/>
    <col min="13276" max="13276" customWidth="1" width="11.42578125"/>
    <col min="13277" max="13277" customWidth="1" width="11.42578125"/>
    <col min="13278" max="13278" customWidth="1" width="11.42578125"/>
    <col min="13279" max="13279" customWidth="1" width="11.42578125"/>
    <col min="13280" max="13280" customWidth="1" width="11.42578125"/>
    <col min="13281" max="13281" customWidth="1" width="11.42578125"/>
    <col min="13282" max="13282" customWidth="1" width="11.42578125"/>
    <col min="13283" max="13283" customWidth="1" width="11.42578125"/>
    <col min="13284" max="13284" customWidth="1" width="11.42578125"/>
    <col min="13285" max="13285" customWidth="1" width="11.42578125"/>
    <col min="13286" max="13286" customWidth="1" width="11.42578125"/>
    <col min="13287" max="13287" customWidth="1" width="11.42578125"/>
    <col min="13288" max="13288" customWidth="1" width="11.42578125"/>
    <col min="13289" max="13289" customWidth="1" width="11.42578125"/>
    <col min="13290" max="13290" customWidth="1" width="11.42578125"/>
    <col min="13291" max="13291" customWidth="1" width="11.42578125"/>
    <col min="13292" max="13292" customWidth="1" width="11.42578125"/>
    <col min="13293" max="13293" customWidth="1" width="11.42578125"/>
    <col min="13294" max="13294" customWidth="1" width="11.42578125"/>
    <col min="13295" max="13295" customWidth="1" width="11.42578125"/>
    <col min="13296" max="13296" customWidth="1" width="11.42578125"/>
    <col min="13297" max="13297" customWidth="1" width="11.42578125"/>
    <col min="13298" max="13298" customWidth="1" width="11.42578125"/>
    <col min="13299" max="13299" customWidth="1" width="11.42578125"/>
    <col min="13300" max="13300" customWidth="1" width="11.42578125"/>
    <col min="13301" max="13301" customWidth="1" width="11.42578125"/>
    <col min="13302" max="13302" customWidth="1" width="11.42578125"/>
    <col min="13303" max="13303" customWidth="1" width="11.42578125"/>
    <col min="13304" max="13304" customWidth="1" width="11.42578125"/>
    <col min="13305" max="13305" customWidth="1" width="11.42578125"/>
    <col min="13306" max="13306" customWidth="1" width="11.42578125"/>
    <col min="13307" max="13307" customWidth="1" width="11.42578125"/>
    <col min="13308" max="13308" customWidth="1" width="11.42578125"/>
    <col min="13309" max="13309" customWidth="1" width="11.42578125"/>
    <col min="13310" max="13310" customWidth="1" width="11.42578125"/>
    <col min="13311" max="13311" customWidth="1" width="11.42578125"/>
    <col min="13312" max="13312" customWidth="1" width="11.42578125"/>
    <col min="13313" max="13313" customWidth="1" width="11.42578125"/>
    <col min="13314" max="13314" customWidth="1" width="11.42578125"/>
    <col min="13315" max="13315" customWidth="1" width="11.42578125"/>
    <col min="13316" max="13316" customWidth="1" width="11.42578125"/>
    <col min="13317" max="13317" customWidth="1" width="11.42578125"/>
    <col min="13318" max="13318" customWidth="1" width="11.42578125"/>
    <col min="13319" max="13319" customWidth="1" width="11.42578125"/>
    <col min="13320" max="13320" customWidth="1" width="11.42578125"/>
    <col min="13321" max="13321" customWidth="1" width="11.42578125"/>
    <col min="13322" max="13322" customWidth="1" width="11.42578125"/>
    <col min="13323" max="13323" customWidth="1" width="11.42578125"/>
    <col min="13324" max="13324" customWidth="1" width="11.42578125"/>
    <col min="13325" max="13325" customWidth="1" width="11.42578125"/>
    <col min="13326" max="13326" customWidth="1" width="11.42578125"/>
    <col min="13327" max="13327" customWidth="1" width="11.42578125"/>
    <col min="13328" max="13328" customWidth="1" width="11.42578125"/>
    <col min="13329" max="13329" customWidth="1" width="11.42578125"/>
    <col min="13330" max="13330" customWidth="1" width="11.42578125"/>
    <col min="13331" max="13331" customWidth="1" width="11.42578125"/>
    <col min="13332" max="13332" customWidth="1" width="11.42578125"/>
    <col min="13333" max="13333" customWidth="1" width="11.42578125"/>
    <col min="13334" max="13334" customWidth="1" width="11.42578125"/>
    <col min="13335" max="13335" customWidth="1" width="11.42578125"/>
    <col min="13336" max="13336" customWidth="1" width="11.42578125"/>
    <col min="13337" max="13337" customWidth="1" width="11.42578125"/>
    <col min="13338" max="13338" customWidth="1" width="11.42578125"/>
    <col min="13339" max="13339" customWidth="1" width="11.42578125"/>
    <col min="13340" max="13340" customWidth="1" width="11.42578125"/>
    <col min="13341" max="13341" customWidth="1" width="11.42578125"/>
    <col min="13342" max="13342" customWidth="1" width="11.42578125"/>
    <col min="13343" max="13343" customWidth="1" width="11.42578125"/>
    <col min="13344" max="13344" customWidth="1" width="11.42578125"/>
    <col min="13345" max="13345" customWidth="1" width="11.42578125"/>
    <col min="13346" max="13346" customWidth="1" width="11.42578125"/>
    <col min="13347" max="13347" customWidth="1" width="11.42578125"/>
    <col min="13348" max="13348" customWidth="1" width="11.42578125"/>
    <col min="13349" max="13349" customWidth="1" width="11.42578125"/>
    <col min="13350" max="13350" customWidth="1" width="11.42578125"/>
    <col min="13351" max="13351" customWidth="1" width="11.42578125"/>
    <col min="13352" max="13352" customWidth="1" width="11.42578125"/>
    <col min="13353" max="13353" customWidth="1" width="11.42578125"/>
    <col min="13354" max="13354" customWidth="1" width="11.42578125"/>
    <col min="13355" max="13355" customWidth="1" width="11.42578125"/>
    <col min="13356" max="13356" customWidth="1" width="11.42578125"/>
    <col min="13357" max="13357" customWidth="1" width="11.42578125"/>
    <col min="13358" max="13358" customWidth="1" width="11.42578125"/>
    <col min="13359" max="13359" customWidth="1" width="11.42578125"/>
    <col min="13360" max="13360" customWidth="1" width="11.42578125"/>
    <col min="13361" max="13361" customWidth="1" width="11.42578125"/>
    <col min="13362" max="13362" customWidth="1" width="11.42578125"/>
    <col min="13363" max="13363" customWidth="1" width="11.42578125"/>
    <col min="13364" max="13364" customWidth="1" width="11.42578125"/>
    <col min="13365" max="13365" customWidth="1" width="11.42578125"/>
    <col min="13366" max="13366" customWidth="1" width="11.42578125"/>
    <col min="13367" max="13367" customWidth="1" width="11.42578125"/>
    <col min="13368" max="13368" customWidth="1" width="11.42578125"/>
    <col min="13369" max="13369" customWidth="1" width="11.42578125"/>
    <col min="13370" max="13370" customWidth="1" width="11.42578125"/>
    <col min="13371" max="13371" customWidth="1" width="11.42578125"/>
    <col min="13372" max="13372" customWidth="1" width="11.42578125"/>
    <col min="13373" max="13373" customWidth="1" width="11.42578125"/>
    <col min="13374" max="13374" customWidth="1" width="11.42578125"/>
    <col min="13375" max="13375" customWidth="1" width="11.42578125"/>
    <col min="13376" max="13376" customWidth="1" width="11.42578125"/>
    <col min="13377" max="13377" customWidth="1" width="11.42578125"/>
    <col min="13378" max="13378" customWidth="1" width="11.42578125"/>
    <col min="13379" max="13379" customWidth="1" width="11.42578125"/>
    <col min="13380" max="13380" customWidth="1" width="11.42578125"/>
    <col min="13381" max="13381" customWidth="1" width="11.42578125"/>
    <col min="13382" max="13382" customWidth="1" width="11.42578125"/>
    <col min="13383" max="13383" customWidth="1" width="11.42578125"/>
    <col min="13384" max="13384" customWidth="1" width="11.42578125"/>
    <col min="13385" max="13385" customWidth="1" width="11.42578125"/>
    <col min="13386" max="13386" customWidth="1" width="11.42578125"/>
    <col min="13387" max="13387" customWidth="1" width="11.42578125"/>
    <col min="13388" max="13388" customWidth="1" width="11.42578125"/>
    <col min="13389" max="13389" customWidth="1" width="11.42578125"/>
    <col min="13390" max="13390" customWidth="1" width="11.42578125"/>
    <col min="13391" max="13391" customWidth="1" width="11.42578125"/>
    <col min="13392" max="13392" customWidth="1" width="11.42578125"/>
    <col min="13393" max="13393" customWidth="1" width="11.42578125"/>
    <col min="13394" max="13394" customWidth="1" width="11.42578125"/>
    <col min="13395" max="13395" customWidth="1" width="11.42578125"/>
    <col min="13396" max="13396" customWidth="1" width="11.42578125"/>
    <col min="13397" max="13397" customWidth="1" width="11.42578125"/>
    <col min="13398" max="13398" customWidth="1" width="11.42578125"/>
    <col min="13399" max="13399" customWidth="1" width="11.42578125"/>
    <col min="13400" max="13400" customWidth="1" width="11.42578125"/>
    <col min="13401" max="13401" customWidth="1" width="11.42578125"/>
    <col min="13402" max="13402" customWidth="1" width="11.42578125"/>
    <col min="13403" max="13403" customWidth="1" width="11.42578125"/>
    <col min="13404" max="13404" customWidth="1" width="11.42578125"/>
    <col min="13405" max="13405" customWidth="1" width="11.42578125"/>
    <col min="13406" max="13406" customWidth="1" width="11.42578125"/>
    <col min="13407" max="13407" customWidth="1" width="11.42578125"/>
    <col min="13408" max="13408" customWidth="1" width="11.42578125"/>
    <col min="13409" max="13409" customWidth="1" width="11.42578125"/>
    <col min="13410" max="13410" customWidth="1" width="11.42578125"/>
    <col min="13411" max="13411" customWidth="1" width="11.42578125"/>
    <col min="13412" max="13412" customWidth="1" width="11.42578125"/>
    <col min="13413" max="13413" customWidth="1" width="11.42578125"/>
    <col min="13414" max="13414" customWidth="1" width="11.42578125"/>
    <col min="13415" max="13415" customWidth="1" width="11.42578125"/>
    <col min="13416" max="13416" customWidth="1" width="11.42578125"/>
    <col min="13417" max="13417" customWidth="1" width="11.42578125"/>
    <col min="13418" max="13418" customWidth="1" width="11.42578125"/>
    <col min="13419" max="13419" customWidth="1" width="11.42578125"/>
    <col min="13420" max="13420" customWidth="1" width="11.42578125"/>
    <col min="13421" max="13421" customWidth="1" width="11.42578125"/>
    <col min="13422" max="13422" customWidth="1" width="11.42578125"/>
    <col min="13423" max="13423" customWidth="1" width="11.42578125"/>
    <col min="13424" max="13424" customWidth="1" width="11.42578125"/>
    <col min="13425" max="13425" customWidth="1" width="11.42578125"/>
    <col min="13426" max="13426" customWidth="1" width="11.42578125"/>
    <col min="13427" max="13427" customWidth="1" width="11.42578125"/>
    <col min="13428" max="13428" customWidth="1" width="11.42578125"/>
    <col min="13429" max="13429" customWidth="1" width="11.42578125"/>
    <col min="13430" max="13430" customWidth="1" width="11.42578125"/>
    <col min="13431" max="13431" customWidth="1" width="11.42578125"/>
    <col min="13432" max="13432" customWidth="1" width="11.42578125"/>
    <col min="13433" max="13433" customWidth="1" width="11.42578125"/>
    <col min="13434" max="13434" customWidth="1" width="11.42578125"/>
    <col min="13435" max="13435" customWidth="1" width="11.42578125"/>
    <col min="13436" max="13436" customWidth="1" width="11.42578125"/>
    <col min="13437" max="13437" customWidth="1" width="11.42578125"/>
    <col min="13438" max="13438" customWidth="1" width="11.42578125"/>
    <col min="13439" max="13439" customWidth="1" width="11.42578125"/>
    <col min="13440" max="13440" customWidth="1" width="11.42578125"/>
    <col min="13441" max="13441" customWidth="1" width="11.42578125"/>
    <col min="13442" max="13442" customWidth="1" width="11.42578125"/>
    <col min="13443" max="13443" customWidth="1" width="11.42578125"/>
    <col min="13444" max="13444" customWidth="1" width="11.42578125"/>
    <col min="13445" max="13445" customWidth="1" width="11.42578125"/>
    <col min="13446" max="13446" customWidth="1" width="11.42578125"/>
    <col min="13447" max="13447" customWidth="1" width="11.42578125"/>
    <col min="13448" max="13448" customWidth="1" width="11.42578125"/>
    <col min="13449" max="13449" customWidth="1" width="11.42578125"/>
    <col min="13450" max="13450" customWidth="1" width="11.42578125"/>
    <col min="13451" max="13451" customWidth="1" width="11.42578125"/>
    <col min="13452" max="13452" customWidth="1" width="11.42578125"/>
    <col min="13453" max="13453" customWidth="1" width="11.42578125"/>
    <col min="13454" max="13454" customWidth="1" width="11.42578125"/>
    <col min="13455" max="13455" customWidth="1" width="11.42578125"/>
    <col min="13456" max="13456" customWidth="1" width="11.42578125"/>
    <col min="13457" max="13457" customWidth="1" width="11.42578125"/>
    <col min="13458" max="13458" customWidth="1" width="11.42578125"/>
    <col min="13459" max="13459" customWidth="1" width="11.42578125"/>
    <col min="13460" max="13460" customWidth="1" width="11.42578125"/>
    <col min="13461" max="13461" customWidth="1" width="11.42578125"/>
    <col min="13462" max="13462" customWidth="1" width="11.42578125"/>
    <col min="13463" max="13463" customWidth="1" width="11.42578125"/>
    <col min="13464" max="13464" customWidth="1" width="11.42578125"/>
    <col min="13465" max="13465" customWidth="1" width="11.42578125"/>
    <col min="13466" max="13466" customWidth="1" width="11.42578125"/>
    <col min="13467" max="13467" customWidth="1" width="11.42578125"/>
    <col min="13468" max="13468" customWidth="1" width="11.42578125"/>
    <col min="13469" max="13469" customWidth="1" width="11.42578125"/>
    <col min="13470" max="13470" customWidth="1" width="11.42578125"/>
    <col min="13471" max="13471" customWidth="1" width="11.42578125"/>
    <col min="13472" max="13472" customWidth="1" width="11.42578125"/>
    <col min="13473" max="13473" customWidth="1" width="11.42578125"/>
    <col min="13474" max="13474" customWidth="1" width="11.42578125"/>
    <col min="13475" max="13475" customWidth="1" width="11.42578125"/>
    <col min="13476" max="13476" customWidth="1" width="11.42578125"/>
    <col min="13477" max="13477" customWidth="1" width="11.42578125"/>
    <col min="13478" max="13478" customWidth="1" width="11.42578125"/>
    <col min="13479" max="13479" customWidth="1" width="11.42578125"/>
    <col min="13480" max="13480" customWidth="1" width="11.42578125"/>
    <col min="13481" max="13481" customWidth="1" width="11.42578125"/>
    <col min="13482" max="13482" customWidth="1" width="11.42578125"/>
    <col min="13483" max="13483" customWidth="1" width="11.42578125"/>
    <col min="13484" max="13484" customWidth="1" width="11.42578125"/>
    <col min="13485" max="13485" customWidth="1" width="11.42578125"/>
    <col min="13486" max="13486" customWidth="1" width="11.42578125"/>
    <col min="13487" max="13487" customWidth="1" width="11.42578125"/>
    <col min="13488" max="13488" customWidth="1" width="11.42578125"/>
    <col min="13489" max="13489" customWidth="1" width="11.42578125"/>
    <col min="13490" max="13490" customWidth="1" width="11.42578125"/>
    <col min="13491" max="13491" customWidth="1" width="11.42578125"/>
    <col min="13492" max="13492" customWidth="1" width="11.42578125"/>
    <col min="13493" max="13493" customWidth="1" width="11.42578125"/>
    <col min="13494" max="13494" customWidth="1" width="11.42578125"/>
    <col min="13495" max="13495" customWidth="1" width="11.42578125"/>
    <col min="13496" max="13496" customWidth="1" width="11.42578125"/>
    <col min="13497" max="13497" customWidth="1" width="11.42578125"/>
    <col min="13498" max="13498" customWidth="1" width="11.42578125"/>
    <col min="13499" max="13499" customWidth="1" width="11.42578125"/>
    <col min="13500" max="13500" customWidth="1" width="11.42578125"/>
    <col min="13501" max="13501" customWidth="1" width="11.42578125"/>
    <col min="13502" max="13502" customWidth="1" width="11.42578125"/>
    <col min="13503" max="13503" customWidth="1" width="11.42578125"/>
    <col min="13504" max="13504" customWidth="1" width="11.42578125"/>
    <col min="13505" max="13505" customWidth="1" width="11.42578125"/>
    <col min="13506" max="13506" customWidth="1" width="11.42578125"/>
    <col min="13507" max="13507" customWidth="1" width="11.42578125"/>
    <col min="13508" max="13508" customWidth="1" width="11.42578125"/>
    <col min="13509" max="13509" customWidth="1" width="11.42578125"/>
    <col min="13510" max="13510" customWidth="1" width="11.42578125"/>
    <col min="13511" max="13511" customWidth="1" width="11.42578125"/>
    <col min="13512" max="13512" customWidth="1" width="11.42578125"/>
    <col min="13513" max="13513" customWidth="1" width="11.42578125"/>
    <col min="13514" max="13514" customWidth="1" width="11.42578125"/>
    <col min="13515" max="13515" customWidth="1" width="11.42578125"/>
    <col min="13516" max="13516" customWidth="1" width="11.42578125"/>
    <col min="13517" max="13517" customWidth="1" width="11.42578125"/>
    <col min="13518" max="13518" customWidth="1" width="11.42578125"/>
    <col min="13519" max="13519" customWidth="1" width="11.42578125"/>
    <col min="13520" max="13520" customWidth="1" width="11.42578125"/>
    <col min="13521" max="13521" customWidth="1" width="11.42578125"/>
    <col min="13522" max="13522" customWidth="1" width="11.42578125"/>
    <col min="13523" max="13523" customWidth="1" width="11.42578125"/>
    <col min="13524" max="13524" customWidth="1" width="11.42578125"/>
    <col min="13525" max="13525" customWidth="1" width="11.42578125"/>
    <col min="13526" max="13526" customWidth="1" width="11.42578125"/>
    <col min="13527" max="13527" customWidth="1" width="11.42578125"/>
    <col min="13528" max="13528" customWidth="1" width="11.42578125"/>
    <col min="13529" max="13529" customWidth="1" width="11.42578125"/>
    <col min="13530" max="13530" customWidth="1" width="11.42578125"/>
    <col min="13531" max="13531" customWidth="1" width="11.42578125"/>
    <col min="13532" max="13532" customWidth="1" width="11.42578125"/>
    <col min="13533" max="13533" customWidth="1" width="11.42578125"/>
    <col min="13534" max="13534" customWidth="1" width="11.42578125"/>
    <col min="13535" max="13535" customWidth="1" width="11.42578125"/>
    <col min="13536" max="13536" customWidth="1" width="11.42578125"/>
    <col min="13537" max="13537" customWidth="1" width="11.42578125"/>
    <col min="13538" max="13538" customWidth="1" width="11.42578125"/>
    <col min="13539" max="13539" customWidth="1" width="11.42578125"/>
    <col min="13540" max="13540" customWidth="1" width="11.42578125"/>
    <col min="13541" max="13541" customWidth="1" width="11.42578125"/>
    <col min="13542" max="13542" customWidth="1" width="11.42578125"/>
    <col min="13543" max="13543" customWidth="1" width="11.42578125"/>
    <col min="13544" max="13544" customWidth="1" width="11.42578125"/>
    <col min="13545" max="13545" customWidth="1" width="11.42578125"/>
    <col min="13546" max="13546" customWidth="1" width="11.42578125"/>
    <col min="13547" max="13547" customWidth="1" width="11.42578125"/>
    <col min="13548" max="13548" customWidth="1" width="11.42578125"/>
    <col min="13549" max="13549" customWidth="1" width="11.42578125"/>
    <col min="13550" max="13550" customWidth="1" width="11.42578125"/>
    <col min="13551" max="13551" customWidth="1" width="11.42578125"/>
    <col min="13552" max="13552" customWidth="1" width="11.42578125"/>
    <col min="13553" max="13553" customWidth="1" width="11.42578125"/>
    <col min="13554" max="13554" customWidth="1" width="11.42578125"/>
    <col min="13555" max="13555" customWidth="1" width="11.42578125"/>
    <col min="13556" max="13556" customWidth="1" width="11.42578125"/>
    <col min="13557" max="13557" customWidth="1" width="11.42578125"/>
    <col min="13558" max="13558" customWidth="1" width="11.42578125"/>
    <col min="13559" max="13559" customWidth="1" width="11.42578125"/>
    <col min="13560" max="13560" customWidth="1" width="11.42578125"/>
    <col min="13561" max="13561" customWidth="1" width="11.42578125"/>
    <col min="13562" max="13562" customWidth="1" width="11.42578125"/>
    <col min="13563" max="13563" customWidth="1" width="11.42578125"/>
    <col min="13564" max="13564" customWidth="1" width="11.42578125"/>
    <col min="13565" max="13565" customWidth="1" width="11.42578125"/>
    <col min="13566" max="13566" customWidth="1" width="11.42578125"/>
    <col min="13567" max="13567" customWidth="1" width="11.42578125"/>
    <col min="13568" max="13568" customWidth="1" width="11.42578125"/>
    <col min="13569" max="13569" customWidth="1" width="11.42578125"/>
    <col min="13570" max="13570" customWidth="1" width="11.42578125"/>
    <col min="13571" max="13571" customWidth="1" width="11.42578125"/>
    <col min="13572" max="13572" customWidth="1" width="11.42578125"/>
    <col min="13573" max="13573" customWidth="1" width="11.42578125"/>
    <col min="13574" max="13574" customWidth="1" width="11.42578125"/>
    <col min="13575" max="13575" customWidth="1" width="11.42578125"/>
    <col min="13576" max="13576" customWidth="1" width="11.42578125"/>
    <col min="13577" max="13577" customWidth="1" width="11.42578125"/>
    <col min="13578" max="13578" customWidth="1" width="11.42578125"/>
    <col min="13579" max="13579" customWidth="1" width="11.42578125"/>
    <col min="13580" max="13580" customWidth="1" width="11.42578125"/>
    <col min="13581" max="13581" customWidth="1" width="11.42578125"/>
    <col min="13582" max="13582" customWidth="1" width="11.42578125"/>
    <col min="13583" max="13583" customWidth="1" width="11.42578125"/>
    <col min="13584" max="13584" customWidth="1" width="11.42578125"/>
    <col min="13585" max="13585" customWidth="1" width="11.42578125"/>
    <col min="13586" max="13586" customWidth="1" width="11.42578125"/>
    <col min="13587" max="13587" customWidth="1" width="11.42578125"/>
    <col min="13588" max="13588" customWidth="1" width="11.42578125"/>
    <col min="13589" max="13589" customWidth="1" width="11.42578125"/>
    <col min="13590" max="13590" customWidth="1" width="11.42578125"/>
    <col min="13591" max="13591" customWidth="1" width="11.42578125"/>
    <col min="13592" max="13592" customWidth="1" width="11.42578125"/>
    <col min="13593" max="13593" customWidth="1" width="11.42578125"/>
    <col min="13594" max="13594" customWidth="1" width="11.42578125"/>
    <col min="13595" max="13595" customWidth="1" width="11.42578125"/>
    <col min="13596" max="13596" customWidth="1" width="11.42578125"/>
    <col min="13597" max="13597" customWidth="1" width="11.42578125"/>
    <col min="13598" max="13598" customWidth="1" width="11.42578125"/>
    <col min="13599" max="13599" customWidth="1" width="11.42578125"/>
    <col min="13600" max="13600" customWidth="1" width="11.42578125"/>
    <col min="13601" max="13601" customWidth="1" width="11.42578125"/>
    <col min="13602" max="13602" customWidth="1" width="11.42578125"/>
    <col min="13603" max="13603" customWidth="1" width="11.42578125"/>
    <col min="13604" max="13604" customWidth="1" width="11.42578125"/>
    <col min="13605" max="13605" customWidth="1" width="11.42578125"/>
    <col min="13606" max="13606" customWidth="1" width="11.42578125"/>
    <col min="13607" max="13607" customWidth="1" width="11.42578125"/>
    <col min="13608" max="13608" customWidth="1" width="11.42578125"/>
    <col min="13609" max="13609" customWidth="1" width="11.42578125"/>
    <col min="13610" max="13610" customWidth="1" width="11.42578125"/>
    <col min="13611" max="13611" customWidth="1" width="11.42578125"/>
    <col min="13612" max="13612" customWidth="1" width="11.42578125"/>
    <col min="13613" max="13613" customWidth="1" width="11.42578125"/>
    <col min="13614" max="13614" customWidth="1" width="11.42578125"/>
    <col min="13615" max="13615" customWidth="1" width="11.42578125"/>
    <col min="13616" max="13616" customWidth="1" width="11.42578125"/>
    <col min="13617" max="13617" customWidth="1" width="11.42578125"/>
    <col min="13618" max="13618" customWidth="1" width="11.42578125"/>
    <col min="13619" max="13619" customWidth="1" width="11.42578125"/>
    <col min="13620" max="13620" customWidth="1" width="11.42578125"/>
    <col min="13621" max="13621" customWidth="1" width="11.42578125"/>
    <col min="13622" max="13622" customWidth="1" width="11.42578125"/>
    <col min="13623" max="13623" customWidth="1" width="11.42578125"/>
    <col min="13624" max="13624" customWidth="1" width="11.42578125"/>
    <col min="13625" max="13625" customWidth="1" width="11.42578125"/>
    <col min="13626" max="13626" customWidth="1" width="11.42578125"/>
    <col min="13627" max="13627" customWidth="1" width="11.42578125"/>
    <col min="13628" max="13628" customWidth="1" width="11.42578125"/>
    <col min="13629" max="13629" customWidth="1" width="11.42578125"/>
    <col min="13630" max="13630" customWidth="1" width="11.42578125"/>
    <col min="13631" max="13631" customWidth="1" width="11.42578125"/>
    <col min="13632" max="13632" customWidth="1" width="11.42578125"/>
    <col min="13633" max="13633" customWidth="1" width="11.42578125"/>
    <col min="13634" max="13634" customWidth="1" width="11.42578125"/>
    <col min="13635" max="13635" customWidth="1" width="11.42578125"/>
    <col min="13636" max="13636" customWidth="1" width="11.42578125"/>
    <col min="13637" max="13637" customWidth="1" width="11.42578125"/>
    <col min="13638" max="13638" customWidth="1" width="11.42578125"/>
    <col min="13639" max="13639" customWidth="1" width="11.42578125"/>
    <col min="13640" max="13640" customWidth="1" width="11.42578125"/>
    <col min="13641" max="13641" customWidth="1" width="11.42578125"/>
    <col min="13642" max="13642" customWidth="1" width="11.42578125"/>
    <col min="13643" max="13643" customWidth="1" width="11.42578125"/>
    <col min="13644" max="13644" customWidth="1" width="11.42578125"/>
    <col min="13645" max="13645" customWidth="1" width="11.42578125"/>
    <col min="13646" max="13646" customWidth="1" width="11.42578125"/>
    <col min="13647" max="13647" customWidth="1" width="11.42578125"/>
    <col min="13648" max="13648" customWidth="1" width="11.42578125"/>
    <col min="13649" max="13649" customWidth="1" width="11.42578125"/>
    <col min="13650" max="13650" customWidth="1" width="11.42578125"/>
    <col min="13651" max="13651" customWidth="1" width="11.42578125"/>
    <col min="13652" max="13652" customWidth="1" width="11.42578125"/>
    <col min="13653" max="13653" customWidth="1" width="11.42578125"/>
    <col min="13654" max="13654" customWidth="1" width="11.42578125"/>
    <col min="13655" max="13655" customWidth="1" width="11.42578125"/>
    <col min="13656" max="13656" customWidth="1" width="11.42578125"/>
    <col min="13657" max="13657" customWidth="1" width="11.42578125"/>
    <col min="13658" max="13658" customWidth="1" width="11.42578125"/>
    <col min="13659" max="13659" customWidth="1" width="11.42578125"/>
    <col min="13660" max="13660" customWidth="1" width="11.42578125"/>
    <col min="13661" max="13661" customWidth="1" width="11.42578125"/>
    <col min="13662" max="13662" customWidth="1" width="11.42578125"/>
    <col min="13663" max="13663" customWidth="1" width="11.42578125"/>
    <col min="13664" max="13664" customWidth="1" width="11.42578125"/>
    <col min="13665" max="13665" customWidth="1" width="11.42578125"/>
    <col min="13666" max="13666" customWidth="1" width="11.42578125"/>
    <col min="13667" max="13667" customWidth="1" width="11.42578125"/>
    <col min="13668" max="13668" customWidth="1" width="11.42578125"/>
    <col min="13669" max="13669" customWidth="1" width="11.42578125"/>
    <col min="13670" max="13670" customWidth="1" width="11.42578125"/>
    <col min="13671" max="13671" customWidth="1" width="11.42578125"/>
    <col min="13672" max="13672" customWidth="1" width="11.42578125"/>
    <col min="13673" max="13673" customWidth="1" width="11.42578125"/>
    <col min="13674" max="13674" customWidth="1" width="11.42578125"/>
    <col min="13675" max="13675" customWidth="1" width="11.42578125"/>
    <col min="13676" max="13676" customWidth="1" width="11.42578125"/>
    <col min="13677" max="13677" customWidth="1" width="11.42578125"/>
    <col min="13678" max="13678" customWidth="1" width="11.42578125"/>
    <col min="13679" max="13679" customWidth="1" width="11.42578125"/>
    <col min="13680" max="13680" customWidth="1" width="11.42578125"/>
    <col min="13681" max="13681" customWidth="1" width="11.42578125"/>
    <col min="13682" max="13682" customWidth="1" width="11.42578125"/>
    <col min="13683" max="13683" customWidth="1" width="11.42578125"/>
    <col min="13684" max="13684" customWidth="1" width="11.42578125"/>
    <col min="13685" max="13685" customWidth="1" width="11.42578125"/>
    <col min="13686" max="13686" customWidth="1" width="11.42578125"/>
    <col min="13687" max="13687" customWidth="1" width="11.42578125"/>
    <col min="13688" max="13688" customWidth="1" width="11.42578125"/>
    <col min="13689" max="13689" customWidth="1" width="11.42578125"/>
    <col min="13690" max="13690" customWidth="1" width="11.42578125"/>
    <col min="13691" max="13691" customWidth="1" width="11.42578125"/>
    <col min="13692" max="13692" customWidth="1" width="11.42578125"/>
    <col min="13693" max="13693" customWidth="1" width="11.42578125"/>
    <col min="13694" max="13694" customWidth="1" width="11.42578125"/>
    <col min="13695" max="13695" customWidth="1" width="11.42578125"/>
    <col min="13696" max="13696" customWidth="1" width="11.42578125"/>
    <col min="13697" max="13697" customWidth="1" width="11.42578125"/>
    <col min="13698" max="13698" customWidth="1" width="11.42578125"/>
    <col min="13699" max="13699" customWidth="1" width="11.42578125"/>
    <col min="13700" max="13700" customWidth="1" width="11.42578125"/>
    <col min="13701" max="13701" customWidth="1" width="11.42578125"/>
    <col min="13702" max="13702" customWidth="1" width="11.42578125"/>
    <col min="13703" max="13703" customWidth="1" width="11.42578125"/>
    <col min="13704" max="13704" customWidth="1" width="11.42578125"/>
    <col min="13705" max="13705" customWidth="1" width="11.42578125"/>
    <col min="13706" max="13706" customWidth="1" width="11.42578125"/>
    <col min="13707" max="13707" customWidth="1" width="11.42578125"/>
    <col min="13708" max="13708" customWidth="1" width="11.42578125"/>
    <col min="13709" max="13709" customWidth="1" width="11.42578125"/>
    <col min="13710" max="13710" customWidth="1" width="11.42578125"/>
    <col min="13711" max="13711" customWidth="1" width="11.42578125"/>
    <col min="13712" max="13712" customWidth="1" width="11.42578125"/>
    <col min="13713" max="13713" customWidth="1" width="11.42578125"/>
    <col min="13714" max="13714" customWidth="1" width="11.42578125"/>
    <col min="13715" max="13715" customWidth="1" width="11.42578125"/>
    <col min="13716" max="13716" customWidth="1" width="11.42578125"/>
    <col min="13717" max="13717" customWidth="1" width="11.42578125"/>
    <col min="13718" max="13718" customWidth="1" width="11.42578125"/>
    <col min="13719" max="13719" customWidth="1" width="11.42578125"/>
    <col min="13720" max="13720" customWidth="1" width="11.42578125"/>
    <col min="13721" max="13721" customWidth="1" width="11.42578125"/>
    <col min="13722" max="13722" customWidth="1" width="11.42578125"/>
    <col min="13723" max="13723" customWidth="1" width="11.42578125"/>
    <col min="13724" max="13724" customWidth="1" width="11.42578125"/>
    <col min="13725" max="13725" customWidth="1" width="11.42578125"/>
    <col min="13726" max="13726" customWidth="1" width="11.42578125"/>
    <col min="13727" max="13727" customWidth="1" width="11.42578125"/>
    <col min="13728" max="13728" customWidth="1" width="11.42578125"/>
    <col min="13729" max="13729" customWidth="1" width="11.42578125"/>
    <col min="13730" max="13730" customWidth="1" width="11.42578125"/>
    <col min="13731" max="13731" customWidth="1" width="11.42578125"/>
    <col min="13732" max="13732" customWidth="1" width="11.42578125"/>
    <col min="13733" max="13733" customWidth="1" width="11.42578125"/>
    <col min="13734" max="13734" customWidth="1" width="11.42578125"/>
    <col min="13735" max="13735" customWidth="1" width="11.42578125"/>
    <col min="13736" max="13736" customWidth="1" width="11.42578125"/>
    <col min="13737" max="13737" customWidth="1" width="11.42578125"/>
    <col min="13738" max="13738" customWidth="1" width="11.42578125"/>
    <col min="13739" max="13739" customWidth="1" width="11.42578125"/>
    <col min="13740" max="13740" customWidth="1" width="11.42578125"/>
    <col min="13741" max="13741" customWidth="1" width="11.42578125"/>
    <col min="13742" max="13742" customWidth="1" width="11.42578125"/>
    <col min="13743" max="13743" customWidth="1" width="11.42578125"/>
    <col min="13744" max="13744" customWidth="1" width="11.42578125"/>
    <col min="13745" max="13745" customWidth="1" width="11.42578125"/>
    <col min="13746" max="13746" customWidth="1" width="11.42578125"/>
    <col min="13747" max="13747" customWidth="1" width="11.42578125"/>
    <col min="13748" max="13748" customWidth="1" width="11.42578125"/>
    <col min="13749" max="13749" customWidth="1" width="11.42578125"/>
    <col min="13750" max="13750" customWidth="1" width="11.42578125"/>
    <col min="13751" max="13751" customWidth="1" width="11.42578125"/>
    <col min="13752" max="13752" customWidth="1" width="11.42578125"/>
    <col min="13753" max="13753" customWidth="1" width="11.42578125"/>
    <col min="13754" max="13754" customWidth="1" width="11.42578125"/>
    <col min="13755" max="13755" customWidth="1" width="11.42578125"/>
    <col min="13756" max="13756" customWidth="1" width="11.42578125"/>
    <col min="13757" max="13757" customWidth="1" width="11.42578125"/>
    <col min="13758" max="13758" customWidth="1" width="11.42578125"/>
    <col min="13759" max="13759" customWidth="1" width="11.42578125"/>
    <col min="13760" max="13760" customWidth="1" width="11.42578125"/>
    <col min="13761" max="13761" customWidth="1" width="11.42578125"/>
    <col min="13762" max="13762" customWidth="1" width="11.42578125"/>
    <col min="13763" max="13763" customWidth="1" width="11.42578125"/>
    <col min="13764" max="13764" customWidth="1" width="11.42578125"/>
    <col min="13765" max="13765" customWidth="1" width="11.42578125"/>
    <col min="13766" max="13766" customWidth="1" width="11.42578125"/>
    <col min="13767" max="13767" customWidth="1" width="11.42578125"/>
    <col min="13768" max="13768" customWidth="1" width="11.42578125"/>
    <col min="13769" max="13769" customWidth="1" width="11.42578125"/>
    <col min="13770" max="13770" customWidth="1" width="11.42578125"/>
    <col min="13771" max="13771" customWidth="1" width="11.42578125"/>
    <col min="13772" max="13772" customWidth="1" width="11.42578125"/>
    <col min="13773" max="13773" customWidth="1" width="11.42578125"/>
    <col min="13774" max="13774" customWidth="1" width="11.42578125"/>
    <col min="13775" max="13775" customWidth="1" width="11.42578125"/>
    <col min="13776" max="13776" customWidth="1" width="11.42578125"/>
    <col min="13777" max="13777" customWidth="1" width="11.42578125"/>
    <col min="13778" max="13778" customWidth="1" width="11.42578125"/>
    <col min="13779" max="13779" customWidth="1" width="11.42578125"/>
    <col min="13780" max="13780" customWidth="1" width="11.42578125"/>
    <col min="13781" max="13781" customWidth="1" width="11.42578125"/>
    <col min="13782" max="13782" customWidth="1" width="11.42578125"/>
    <col min="13783" max="13783" customWidth="1" width="11.42578125"/>
    <col min="13784" max="13784" customWidth="1" width="11.42578125"/>
    <col min="13785" max="13785" customWidth="1" width="11.42578125"/>
    <col min="13786" max="13786" customWidth="1" width="11.42578125"/>
    <col min="13787" max="13787" customWidth="1" width="11.42578125"/>
    <col min="13788" max="13788" customWidth="1" width="11.42578125"/>
    <col min="13789" max="13789" customWidth="1" width="11.42578125"/>
    <col min="13790" max="13790" customWidth="1" width="11.42578125"/>
    <col min="13791" max="13791" customWidth="1" width="11.42578125"/>
    <col min="13792" max="13792" customWidth="1" width="11.42578125"/>
    <col min="13793" max="13793" customWidth="1" width="11.42578125"/>
    <col min="13794" max="13794" customWidth="1" width="11.42578125"/>
    <col min="13795" max="13795" customWidth="1" width="11.42578125"/>
    <col min="13796" max="13796" customWidth="1" width="11.42578125"/>
    <col min="13797" max="13797" customWidth="1" width="11.42578125"/>
    <col min="13798" max="13798" customWidth="1" width="11.42578125"/>
    <col min="13799" max="13799" customWidth="1" width="11.42578125"/>
    <col min="13800" max="13800" customWidth="1" width="11.42578125"/>
    <col min="13801" max="13801" customWidth="1" width="11.42578125"/>
    <col min="13802" max="13802" customWidth="1" width="11.42578125"/>
    <col min="13803" max="13803" customWidth="1" width="11.42578125"/>
    <col min="13804" max="13804" customWidth="1" width="11.42578125"/>
    <col min="13805" max="13805" customWidth="1" width="11.42578125"/>
    <col min="13806" max="13806" customWidth="1" width="11.42578125"/>
    <col min="13807" max="13807" customWidth="1" width="11.42578125"/>
    <col min="13808" max="13808" customWidth="1" width="11.42578125"/>
    <col min="13809" max="13809" customWidth="1" width="11.42578125"/>
    <col min="13810" max="13810" customWidth="1" width="11.42578125"/>
    <col min="13811" max="13811" customWidth="1" width="11.42578125"/>
    <col min="13812" max="13812" customWidth="1" width="11.42578125"/>
    <col min="13813" max="13813" customWidth="1" width="11.42578125"/>
    <col min="13814" max="13814" customWidth="1" width="11.42578125"/>
    <col min="13815" max="13815" customWidth="1" width="11.42578125"/>
    <col min="13816" max="13816" customWidth="1" width="11.42578125"/>
    <col min="13817" max="13817" customWidth="1" width="11.42578125"/>
    <col min="13818" max="13818" customWidth="1" width="11.42578125"/>
    <col min="13819" max="13819" customWidth="1" width="11.42578125"/>
    <col min="13820" max="13820" customWidth="1" width="11.42578125"/>
    <col min="13821" max="13821" customWidth="1" width="11.42578125"/>
    <col min="13822" max="13822" customWidth="1" width="11.42578125"/>
    <col min="13823" max="13823" customWidth="1" width="11.42578125"/>
    <col min="13824" max="13824" customWidth="1" width="11.42578125"/>
    <col min="13825" max="13825" customWidth="1" width="11.42578125"/>
    <col min="13826" max="13826" customWidth="1" width="11.42578125"/>
    <col min="13827" max="13827" customWidth="1" width="11.42578125"/>
    <col min="13828" max="13828" customWidth="1" width="11.42578125"/>
    <col min="13829" max="13829" customWidth="1" width="11.42578125"/>
    <col min="13830" max="13830" customWidth="1" width="11.42578125"/>
    <col min="13831" max="13831" customWidth="1" width="11.42578125"/>
    <col min="13832" max="13832" customWidth="1" width="11.42578125"/>
    <col min="13833" max="13833" customWidth="1" width="11.42578125"/>
    <col min="13834" max="13834" customWidth="1" width="11.42578125"/>
    <col min="13835" max="13835" customWidth="1" width="11.42578125"/>
    <col min="13836" max="13836" customWidth="1" width="11.42578125"/>
    <col min="13837" max="13837" customWidth="1" width="11.42578125"/>
    <col min="13838" max="13838" customWidth="1" width="11.42578125"/>
    <col min="13839" max="13839" customWidth="1" width="11.42578125"/>
    <col min="13840" max="13840" customWidth="1" width="11.42578125"/>
    <col min="13841" max="13841" customWidth="1" width="11.42578125"/>
    <col min="13842" max="13842" customWidth="1" width="11.42578125"/>
    <col min="13843" max="13843" customWidth="1" width="11.42578125"/>
    <col min="13844" max="13844" customWidth="1" width="11.42578125"/>
    <col min="13845" max="13845" customWidth="1" width="11.42578125"/>
    <col min="13846" max="13846" customWidth="1" width="11.42578125"/>
    <col min="13847" max="13847" customWidth="1" width="11.42578125"/>
    <col min="13848" max="13848" customWidth="1" width="11.42578125"/>
    <col min="13849" max="13849" customWidth="1" width="11.42578125"/>
    <col min="13850" max="13850" customWidth="1" width="11.42578125"/>
    <col min="13851" max="13851" customWidth="1" width="11.42578125"/>
    <col min="13852" max="13852" customWidth="1" width="11.42578125"/>
    <col min="13853" max="13853" customWidth="1" width="11.42578125"/>
    <col min="13854" max="13854" customWidth="1" width="11.42578125"/>
    <col min="13855" max="13855" customWidth="1" width="11.42578125"/>
    <col min="13856" max="13856" customWidth="1" width="11.42578125"/>
    <col min="13857" max="13857" customWidth="1" width="11.42578125"/>
    <col min="13858" max="13858" customWidth="1" width="11.42578125"/>
    <col min="13859" max="13859" customWidth="1" width="11.42578125"/>
    <col min="13860" max="13860" customWidth="1" width="11.42578125"/>
    <col min="13861" max="13861" customWidth="1" width="11.42578125"/>
    <col min="13862" max="13862" customWidth="1" width="11.42578125"/>
    <col min="13863" max="13863" customWidth="1" width="11.42578125"/>
    <col min="13864" max="13864" customWidth="1" width="11.42578125"/>
    <col min="13865" max="13865" customWidth="1" width="11.42578125"/>
    <col min="13866" max="13866" customWidth="1" width="11.42578125"/>
    <col min="13867" max="13867" customWidth="1" width="11.42578125"/>
    <col min="13868" max="13868" customWidth="1" width="11.42578125"/>
    <col min="13869" max="13869" customWidth="1" width="11.42578125"/>
    <col min="13870" max="13870" customWidth="1" width="11.42578125"/>
    <col min="13871" max="13871" customWidth="1" width="11.42578125"/>
    <col min="13872" max="13872" customWidth="1" width="11.42578125"/>
    <col min="13873" max="13873" customWidth="1" width="11.42578125"/>
    <col min="13874" max="13874" customWidth="1" width="11.42578125"/>
    <col min="13875" max="13875" customWidth="1" width="11.42578125"/>
    <col min="13876" max="13876" customWidth="1" width="11.42578125"/>
    <col min="13877" max="13877" customWidth="1" width="11.42578125"/>
    <col min="13878" max="13878" customWidth="1" width="11.42578125"/>
    <col min="13879" max="13879" customWidth="1" width="11.42578125"/>
    <col min="13880" max="13880" customWidth="1" width="11.42578125"/>
    <col min="13881" max="13881" customWidth="1" width="11.42578125"/>
    <col min="13882" max="13882" customWidth="1" width="11.42578125"/>
    <col min="13883" max="13883" customWidth="1" width="11.42578125"/>
    <col min="13884" max="13884" customWidth="1" width="11.42578125"/>
    <col min="13885" max="13885" customWidth="1" width="11.42578125"/>
    <col min="13886" max="13886" customWidth="1" width="11.42578125"/>
    <col min="13887" max="13887" customWidth="1" width="11.42578125"/>
    <col min="13888" max="13888" customWidth="1" width="11.42578125"/>
    <col min="13889" max="13889" customWidth="1" width="11.42578125"/>
    <col min="13890" max="13890" customWidth="1" width="11.42578125"/>
    <col min="13891" max="13891" customWidth="1" width="11.42578125"/>
    <col min="13892" max="13892" customWidth="1" width="11.42578125"/>
    <col min="13893" max="13893" customWidth="1" width="11.42578125"/>
    <col min="13894" max="13894" customWidth="1" width="11.42578125"/>
    <col min="13895" max="13895" customWidth="1" width="11.42578125"/>
    <col min="13896" max="13896" customWidth="1" width="11.42578125"/>
    <col min="13897" max="13897" customWidth="1" width="11.42578125"/>
    <col min="13898" max="13898" customWidth="1" width="11.42578125"/>
    <col min="13899" max="13899" customWidth="1" width="11.42578125"/>
    <col min="13900" max="13900" customWidth="1" width="11.42578125"/>
    <col min="13901" max="13901" customWidth="1" width="11.42578125"/>
    <col min="13902" max="13902" customWidth="1" width="11.42578125"/>
    <col min="13903" max="13903" customWidth="1" width="11.42578125"/>
    <col min="13904" max="13904" customWidth="1" width="11.42578125"/>
    <col min="13905" max="13905" customWidth="1" width="11.42578125"/>
    <col min="13906" max="13906" customWidth="1" width="11.42578125"/>
    <col min="13907" max="13907" customWidth="1" width="11.42578125"/>
    <col min="13908" max="13908" customWidth="1" width="11.42578125"/>
    <col min="13909" max="13909" customWidth="1" width="11.42578125"/>
    <col min="13910" max="13910" customWidth="1" width="11.42578125"/>
    <col min="13911" max="13911" customWidth="1" width="11.42578125"/>
    <col min="13912" max="13912" customWidth="1" width="11.42578125"/>
    <col min="13913" max="13913" customWidth="1" width="11.42578125"/>
    <col min="13914" max="13914" customWidth="1" width="11.42578125"/>
    <col min="13915" max="13915" customWidth="1" width="11.42578125"/>
    <col min="13916" max="13916" customWidth="1" width="11.42578125"/>
    <col min="13917" max="13917" customWidth="1" width="11.42578125"/>
    <col min="13918" max="13918" customWidth="1" width="11.42578125"/>
    <col min="13919" max="13919" customWidth="1" width="11.42578125"/>
    <col min="13920" max="13920" customWidth="1" width="11.42578125"/>
    <col min="13921" max="13921" customWidth="1" width="11.42578125"/>
    <col min="13922" max="13922" customWidth="1" width="11.42578125"/>
    <col min="13923" max="13923" customWidth="1" width="11.42578125"/>
    <col min="13924" max="13924" customWidth="1" width="11.42578125"/>
    <col min="13925" max="13925" customWidth="1" width="11.42578125"/>
    <col min="13926" max="13926" customWidth="1" width="11.42578125"/>
    <col min="13927" max="13927" customWidth="1" width="11.42578125"/>
    <col min="13928" max="13928" customWidth="1" width="11.42578125"/>
    <col min="13929" max="13929" customWidth="1" width="11.42578125"/>
    <col min="13930" max="13930" customWidth="1" width="11.42578125"/>
    <col min="13931" max="13931" customWidth="1" width="11.42578125"/>
    <col min="13932" max="13932" customWidth="1" width="11.42578125"/>
    <col min="13933" max="13933" customWidth="1" width="11.42578125"/>
    <col min="13934" max="13934" customWidth="1" width="11.42578125"/>
    <col min="13935" max="13935" customWidth="1" width="11.42578125"/>
    <col min="13936" max="13936" customWidth="1" width="11.42578125"/>
    <col min="13937" max="13937" customWidth="1" width="11.42578125"/>
    <col min="13938" max="13938" customWidth="1" width="11.42578125"/>
    <col min="13939" max="13939" customWidth="1" width="11.42578125"/>
    <col min="13940" max="13940" customWidth="1" width="11.42578125"/>
    <col min="13941" max="13941" customWidth="1" width="11.42578125"/>
    <col min="13942" max="13942" customWidth="1" width="11.42578125"/>
    <col min="13943" max="13943" customWidth="1" width="11.42578125"/>
    <col min="13944" max="13944" customWidth="1" width="11.42578125"/>
    <col min="13945" max="13945" customWidth="1" width="11.42578125"/>
    <col min="13946" max="13946" customWidth="1" width="11.42578125"/>
    <col min="13947" max="13947" customWidth="1" width="11.42578125"/>
    <col min="13948" max="13948" customWidth="1" width="11.42578125"/>
    <col min="13949" max="13949" customWidth="1" width="11.42578125"/>
    <col min="13950" max="13950" customWidth="1" width="11.42578125"/>
    <col min="13951" max="13951" customWidth="1" width="11.42578125"/>
    <col min="13952" max="13952" customWidth="1" width="11.42578125"/>
    <col min="13953" max="13953" customWidth="1" width="11.42578125"/>
    <col min="13954" max="13954" customWidth="1" width="11.42578125"/>
    <col min="13955" max="13955" customWidth="1" width="11.42578125"/>
    <col min="13956" max="13956" customWidth="1" width="11.42578125"/>
    <col min="13957" max="13957" customWidth="1" width="11.42578125"/>
    <col min="13958" max="13958" customWidth="1" width="11.42578125"/>
    <col min="13959" max="13959" customWidth="1" width="11.42578125"/>
    <col min="13960" max="13960" customWidth="1" width="11.42578125"/>
    <col min="13961" max="13961" customWidth="1" width="11.42578125"/>
    <col min="13962" max="13962" customWidth="1" width="11.42578125"/>
    <col min="13963" max="13963" customWidth="1" width="11.42578125"/>
    <col min="13964" max="13964" customWidth="1" width="11.42578125"/>
    <col min="13965" max="13965" customWidth="1" width="11.42578125"/>
    <col min="13966" max="13966" customWidth="1" width="11.42578125"/>
    <col min="13967" max="13967" customWidth="1" width="11.42578125"/>
    <col min="13968" max="13968" customWidth="1" width="11.42578125"/>
    <col min="13969" max="13969" customWidth="1" width="11.42578125"/>
    <col min="13970" max="13970" customWidth="1" width="11.42578125"/>
    <col min="13971" max="13971" customWidth="1" width="11.42578125"/>
    <col min="13972" max="13972" customWidth="1" width="11.42578125"/>
    <col min="13973" max="13973" customWidth="1" width="11.42578125"/>
    <col min="13974" max="13974" customWidth="1" width="11.42578125"/>
    <col min="13975" max="13975" customWidth="1" width="11.42578125"/>
    <col min="13976" max="13976" customWidth="1" width="11.42578125"/>
    <col min="13977" max="13977" customWidth="1" width="11.42578125"/>
    <col min="13978" max="13978" customWidth="1" width="11.42578125"/>
    <col min="13979" max="13979" customWidth="1" width="11.42578125"/>
    <col min="13980" max="13980" customWidth="1" width="11.42578125"/>
    <col min="13981" max="13981" customWidth="1" width="11.42578125"/>
    <col min="13982" max="13982" customWidth="1" width="11.42578125"/>
    <col min="13983" max="13983" customWidth="1" width="11.42578125"/>
    <col min="13984" max="13984" customWidth="1" width="11.42578125"/>
    <col min="13985" max="13985" customWidth="1" width="11.42578125"/>
    <col min="13986" max="13986" customWidth="1" width="11.42578125"/>
    <col min="13987" max="13987" customWidth="1" width="11.42578125"/>
    <col min="13988" max="13988" customWidth="1" width="11.42578125"/>
    <col min="13989" max="13989" customWidth="1" width="11.42578125"/>
    <col min="13990" max="13990" customWidth="1" width="11.42578125"/>
    <col min="13991" max="13991" customWidth="1" width="11.42578125"/>
    <col min="13992" max="13992" customWidth="1" width="11.42578125"/>
    <col min="13993" max="13993" customWidth="1" width="11.42578125"/>
    <col min="13994" max="13994" customWidth="1" width="11.42578125"/>
    <col min="13995" max="13995" customWidth="1" width="11.42578125"/>
    <col min="13996" max="13996" customWidth="1" width="11.42578125"/>
    <col min="13997" max="13997" customWidth="1" width="11.42578125"/>
    <col min="13998" max="13998" customWidth="1" width="11.42578125"/>
    <col min="13999" max="13999" customWidth="1" width="11.42578125"/>
    <col min="14000" max="14000" customWidth="1" width="11.42578125"/>
    <col min="14001" max="14001" customWidth="1" width="11.42578125"/>
    <col min="14002" max="14002" customWidth="1" width="11.42578125"/>
    <col min="14003" max="14003" customWidth="1" width="11.42578125"/>
    <col min="14004" max="14004" customWidth="1" width="11.42578125"/>
    <col min="14005" max="14005" customWidth="1" width="11.42578125"/>
    <col min="14006" max="14006" customWidth="1" width="11.42578125"/>
    <col min="14007" max="14007" customWidth="1" width="11.42578125"/>
    <col min="14008" max="14008" customWidth="1" width="11.42578125"/>
    <col min="14009" max="14009" customWidth="1" width="11.42578125"/>
    <col min="14010" max="14010" customWidth="1" width="11.42578125"/>
    <col min="14011" max="14011" customWidth="1" width="11.42578125"/>
    <col min="14012" max="14012" customWidth="1" width="11.42578125"/>
    <col min="14013" max="14013" customWidth="1" width="11.42578125"/>
    <col min="14014" max="14014" customWidth="1" width="11.42578125"/>
    <col min="14015" max="14015" customWidth="1" width="11.42578125"/>
    <col min="14016" max="14016" customWidth="1" width="11.42578125"/>
    <col min="14017" max="14017" customWidth="1" width="11.42578125"/>
    <col min="14018" max="14018" customWidth="1" width="11.42578125"/>
    <col min="14019" max="14019" customWidth="1" width="11.42578125"/>
    <col min="14020" max="14020" customWidth="1" width="11.42578125"/>
    <col min="14021" max="14021" customWidth="1" width="11.42578125"/>
    <col min="14022" max="14022" customWidth="1" width="11.42578125"/>
    <col min="14023" max="14023" customWidth="1" width="11.42578125"/>
    <col min="14024" max="14024" customWidth="1" width="11.42578125"/>
    <col min="14025" max="14025" customWidth="1" width="11.42578125"/>
    <col min="14026" max="14026" customWidth="1" width="11.42578125"/>
    <col min="14027" max="14027" customWidth="1" width="11.42578125"/>
    <col min="14028" max="14028" customWidth="1" width="11.42578125"/>
    <col min="14029" max="14029" customWidth="1" width="11.42578125"/>
    <col min="14030" max="14030" customWidth="1" width="11.42578125"/>
    <col min="14031" max="14031" customWidth="1" width="11.42578125"/>
    <col min="14032" max="14032" customWidth="1" width="11.42578125"/>
    <col min="14033" max="14033" customWidth="1" width="11.42578125"/>
    <col min="14034" max="14034" customWidth="1" width="11.42578125"/>
    <col min="14035" max="14035" customWidth="1" width="11.42578125"/>
    <col min="14036" max="14036" customWidth="1" width="11.42578125"/>
    <col min="14037" max="14037" customWidth="1" width="11.42578125"/>
    <col min="14038" max="14038" customWidth="1" width="11.42578125"/>
    <col min="14039" max="14039" customWidth="1" width="11.42578125"/>
    <col min="14040" max="14040" customWidth="1" width="11.42578125"/>
    <col min="14041" max="14041" customWidth="1" width="11.42578125"/>
    <col min="14042" max="14042" customWidth="1" width="11.42578125"/>
    <col min="14043" max="14043" customWidth="1" width="11.42578125"/>
    <col min="14044" max="14044" customWidth="1" width="11.42578125"/>
    <col min="14045" max="14045" customWidth="1" width="11.42578125"/>
    <col min="14046" max="14046" customWidth="1" width="11.42578125"/>
    <col min="14047" max="14047" customWidth="1" width="11.42578125"/>
    <col min="14048" max="14048" customWidth="1" width="11.42578125"/>
    <col min="14049" max="14049" customWidth="1" width="11.42578125"/>
    <col min="14050" max="14050" customWidth="1" width="11.42578125"/>
    <col min="14051" max="14051" customWidth="1" width="11.42578125"/>
    <col min="14052" max="14052" customWidth="1" width="11.42578125"/>
    <col min="14053" max="14053" customWidth="1" width="11.42578125"/>
    <col min="14054" max="14054" customWidth="1" width="11.42578125"/>
    <col min="14055" max="14055" customWidth="1" width="11.42578125"/>
    <col min="14056" max="14056" customWidth="1" width="11.42578125"/>
    <col min="14057" max="14057" customWidth="1" width="11.42578125"/>
    <col min="14058" max="14058" customWidth="1" width="11.42578125"/>
    <col min="14059" max="14059" customWidth="1" width="11.42578125"/>
    <col min="14060" max="14060" customWidth="1" width="11.42578125"/>
    <col min="14061" max="14061" customWidth="1" width="11.42578125"/>
    <col min="14062" max="14062" customWidth="1" width="11.42578125"/>
    <col min="14063" max="14063" customWidth="1" width="11.42578125"/>
    <col min="14064" max="14064" customWidth="1" width="11.42578125"/>
    <col min="14065" max="14065" customWidth="1" width="11.42578125"/>
    <col min="14066" max="14066" customWidth="1" width="11.42578125"/>
    <col min="14067" max="14067" customWidth="1" width="11.42578125"/>
    <col min="14068" max="14068" customWidth="1" width="11.42578125"/>
    <col min="14069" max="14069" customWidth="1" width="11.42578125"/>
    <col min="14070" max="14070" customWidth="1" width="11.42578125"/>
    <col min="14071" max="14071" customWidth="1" width="11.42578125"/>
    <col min="14072" max="14072" customWidth="1" width="11.42578125"/>
    <col min="14073" max="14073" customWidth="1" width="11.42578125"/>
    <col min="14074" max="14074" customWidth="1" width="11.42578125"/>
    <col min="14075" max="14075" customWidth="1" width="11.42578125"/>
    <col min="14076" max="14076" customWidth="1" width="11.42578125"/>
    <col min="14077" max="14077" customWidth="1" width="11.42578125"/>
    <col min="14078" max="14078" customWidth="1" width="11.42578125"/>
    <col min="14079" max="14079" customWidth="1" width="11.42578125"/>
    <col min="14080" max="14080" customWidth="1" width="11.42578125"/>
    <col min="14081" max="14081" customWidth="1" width="11.42578125"/>
    <col min="14082" max="14082" customWidth="1" width="11.42578125"/>
    <col min="14083" max="14083" customWidth="1" width="11.42578125"/>
    <col min="14084" max="14084" customWidth="1" width="11.42578125"/>
    <col min="14085" max="14085" customWidth="1" width="11.42578125"/>
    <col min="14086" max="14086" customWidth="1" width="11.42578125"/>
    <col min="14087" max="14087" customWidth="1" width="11.42578125"/>
    <col min="14088" max="14088" customWidth="1" width="11.42578125"/>
    <col min="14089" max="14089" customWidth="1" width="11.42578125"/>
    <col min="14090" max="14090" customWidth="1" width="11.42578125"/>
    <col min="14091" max="14091" customWidth="1" width="11.42578125"/>
    <col min="14092" max="14092" customWidth="1" width="11.42578125"/>
    <col min="14093" max="14093" customWidth="1" width="11.42578125"/>
    <col min="14094" max="14094" customWidth="1" width="11.42578125"/>
    <col min="14095" max="14095" customWidth="1" width="11.42578125"/>
    <col min="14096" max="14096" customWidth="1" width="11.42578125"/>
    <col min="14097" max="14097" customWidth="1" width="11.42578125"/>
    <col min="14098" max="14098" customWidth="1" width="11.42578125"/>
    <col min="14099" max="14099" customWidth="1" width="11.42578125"/>
    <col min="14100" max="14100" customWidth="1" width="11.42578125"/>
    <col min="14101" max="14101" customWidth="1" width="11.42578125"/>
    <col min="14102" max="14102" customWidth="1" width="11.42578125"/>
    <col min="14103" max="14103" customWidth="1" width="11.42578125"/>
    <col min="14104" max="14104" customWidth="1" width="11.42578125"/>
    <col min="14105" max="14105" customWidth="1" width="11.42578125"/>
    <col min="14106" max="14106" customWidth="1" width="11.42578125"/>
    <col min="14107" max="14107" customWidth="1" width="11.42578125"/>
    <col min="14108" max="14108" customWidth="1" width="11.42578125"/>
    <col min="14109" max="14109" customWidth="1" width="11.42578125"/>
    <col min="14110" max="14110" customWidth="1" width="11.42578125"/>
    <col min="14111" max="14111" customWidth="1" width="11.42578125"/>
    <col min="14112" max="14112" customWidth="1" width="11.42578125"/>
    <col min="14113" max="14113" customWidth="1" width="11.42578125"/>
    <col min="14114" max="14114" customWidth="1" width="11.42578125"/>
    <col min="14115" max="14115" customWidth="1" width="11.42578125"/>
    <col min="14116" max="14116" customWidth="1" width="11.42578125"/>
    <col min="14117" max="14117" customWidth="1" width="11.42578125"/>
    <col min="14118" max="14118" customWidth="1" width="11.42578125"/>
    <col min="14119" max="14119" customWidth="1" width="11.42578125"/>
    <col min="14120" max="14120" customWidth="1" width="11.42578125"/>
    <col min="14121" max="14121" customWidth="1" width="11.42578125"/>
    <col min="14122" max="14122" customWidth="1" width="11.42578125"/>
    <col min="14123" max="14123" customWidth="1" width="11.42578125"/>
    <col min="14124" max="14124" customWidth="1" width="11.42578125"/>
    <col min="14125" max="14125" customWidth="1" width="11.42578125"/>
    <col min="14126" max="14126" customWidth="1" width="11.42578125"/>
    <col min="14127" max="14127" customWidth="1" width="11.42578125"/>
    <col min="14128" max="14128" customWidth="1" width="11.42578125"/>
    <col min="14129" max="14129" customWidth="1" width="11.42578125"/>
    <col min="14130" max="14130" customWidth="1" width="11.42578125"/>
    <col min="14131" max="14131" customWidth="1" width="11.42578125"/>
    <col min="14132" max="14132" customWidth="1" width="11.42578125"/>
    <col min="14133" max="14133" customWidth="1" width="11.42578125"/>
    <col min="14134" max="14134" customWidth="1" width="11.42578125"/>
    <col min="14135" max="14135" customWidth="1" width="11.42578125"/>
    <col min="14136" max="14136" customWidth="1" width="11.42578125"/>
    <col min="14137" max="14137" customWidth="1" width="11.42578125"/>
    <col min="14138" max="14138" customWidth="1" width="11.42578125"/>
    <col min="14139" max="14139" customWidth="1" width="11.42578125"/>
    <col min="14140" max="14140" customWidth="1" width="11.42578125"/>
    <col min="14141" max="14141" customWidth="1" width="11.42578125"/>
    <col min="14142" max="14142" customWidth="1" width="11.42578125"/>
    <col min="14143" max="14143" customWidth="1" width="11.42578125"/>
    <col min="14144" max="14144" customWidth="1" width="11.42578125"/>
    <col min="14145" max="14145" customWidth="1" width="11.42578125"/>
    <col min="14146" max="14146" customWidth="1" width="11.42578125"/>
    <col min="14147" max="14147" customWidth="1" width="11.42578125"/>
    <col min="14148" max="14148" customWidth="1" width="11.42578125"/>
    <col min="14149" max="14149" customWidth="1" width="11.42578125"/>
    <col min="14150" max="14150" customWidth="1" width="11.42578125"/>
    <col min="14151" max="14151" customWidth="1" width="11.42578125"/>
    <col min="14152" max="14152" customWidth="1" width="11.42578125"/>
    <col min="14153" max="14153" customWidth="1" width="11.42578125"/>
    <col min="14154" max="14154" customWidth="1" width="11.42578125"/>
    <col min="14155" max="14155" customWidth="1" width="11.42578125"/>
    <col min="14156" max="14156" customWidth="1" width="11.42578125"/>
    <col min="14157" max="14157" customWidth="1" width="11.42578125"/>
    <col min="14158" max="14158" customWidth="1" width="11.42578125"/>
    <col min="14159" max="14159" customWidth="1" width="11.42578125"/>
    <col min="14160" max="14160" customWidth="1" width="11.42578125"/>
    <col min="14161" max="14161" customWidth="1" width="11.42578125"/>
    <col min="14162" max="14162" customWidth="1" width="11.42578125"/>
    <col min="14163" max="14163" customWidth="1" width="11.42578125"/>
    <col min="14164" max="14164" customWidth="1" width="11.42578125"/>
    <col min="14165" max="14165" customWidth="1" width="11.42578125"/>
    <col min="14166" max="14166" customWidth="1" width="11.42578125"/>
    <col min="14167" max="14167" customWidth="1" width="11.42578125"/>
    <col min="14168" max="14168" customWidth="1" width="11.42578125"/>
    <col min="14169" max="14169" customWidth="1" width="11.42578125"/>
    <col min="14170" max="14170" customWidth="1" width="11.42578125"/>
    <col min="14171" max="14171" customWidth="1" width="11.42578125"/>
    <col min="14172" max="14172" customWidth="1" width="11.42578125"/>
    <col min="14173" max="14173" customWidth="1" width="11.42578125"/>
    <col min="14174" max="14174" customWidth="1" width="11.42578125"/>
    <col min="14175" max="14175" customWidth="1" width="11.42578125"/>
    <col min="14176" max="14176" customWidth="1" width="11.42578125"/>
    <col min="14177" max="14177" customWidth="1" width="11.42578125"/>
    <col min="14178" max="14178" customWidth="1" width="11.42578125"/>
    <col min="14179" max="14179" customWidth="1" width="11.42578125"/>
    <col min="14180" max="14180" customWidth="1" width="11.42578125"/>
    <col min="14181" max="14181" customWidth="1" width="11.42578125"/>
    <col min="14182" max="14182" customWidth="1" width="11.42578125"/>
    <col min="14183" max="14183" customWidth="1" width="11.42578125"/>
    <col min="14184" max="14184" customWidth="1" width="11.42578125"/>
    <col min="14185" max="14185" customWidth="1" width="11.42578125"/>
    <col min="14186" max="14186" customWidth="1" width="11.42578125"/>
    <col min="14187" max="14187" customWidth="1" width="11.42578125"/>
    <col min="14188" max="14188" customWidth="1" width="11.42578125"/>
    <col min="14189" max="14189" customWidth="1" width="11.42578125"/>
    <col min="14190" max="14190" customWidth="1" width="11.42578125"/>
    <col min="14191" max="14191" customWidth="1" width="11.42578125"/>
    <col min="14192" max="14192" customWidth="1" width="11.42578125"/>
    <col min="14193" max="14193" customWidth="1" width="11.42578125"/>
    <col min="14194" max="14194" customWidth="1" width="11.42578125"/>
    <col min="14195" max="14195" customWidth="1" width="11.42578125"/>
    <col min="14196" max="14196" customWidth="1" width="11.42578125"/>
    <col min="14197" max="14197" customWidth="1" width="11.42578125"/>
    <col min="14198" max="14198" customWidth="1" width="11.42578125"/>
    <col min="14199" max="14199" customWidth="1" width="11.42578125"/>
    <col min="14200" max="14200" customWidth="1" width="11.42578125"/>
    <col min="14201" max="14201" customWidth="1" width="11.42578125"/>
    <col min="14202" max="14202" customWidth="1" width="11.42578125"/>
    <col min="14203" max="14203" customWidth="1" width="11.42578125"/>
    <col min="14204" max="14204" customWidth="1" width="11.42578125"/>
    <col min="14205" max="14205" customWidth="1" width="11.42578125"/>
    <col min="14206" max="14206" customWidth="1" width="11.42578125"/>
    <col min="14207" max="14207" customWidth="1" width="11.42578125"/>
    <col min="14208" max="14208" customWidth="1" width="11.42578125"/>
    <col min="14209" max="14209" customWidth="1" width="11.42578125"/>
    <col min="14210" max="14210" customWidth="1" width="11.42578125"/>
    <col min="14211" max="14211" customWidth="1" width="11.42578125"/>
    <col min="14212" max="14212" customWidth="1" width="11.42578125"/>
    <col min="14213" max="14213" customWidth="1" width="11.42578125"/>
    <col min="14214" max="14214" customWidth="1" width="11.42578125"/>
    <col min="14215" max="14215" customWidth="1" width="11.42578125"/>
    <col min="14216" max="14216" customWidth="1" width="11.42578125"/>
    <col min="14217" max="14217" customWidth="1" width="11.42578125"/>
    <col min="14218" max="14218" customWidth="1" width="11.42578125"/>
    <col min="14219" max="14219" customWidth="1" width="11.42578125"/>
    <col min="14220" max="14220" customWidth="1" width="11.42578125"/>
    <col min="14221" max="14221" customWidth="1" width="11.42578125"/>
    <col min="14222" max="14222" customWidth="1" width="11.42578125"/>
    <col min="14223" max="14223" customWidth="1" width="11.42578125"/>
    <col min="14224" max="14224" customWidth="1" width="11.42578125"/>
    <col min="14225" max="14225" customWidth="1" width="11.42578125"/>
    <col min="14226" max="14226" customWidth="1" width="11.42578125"/>
    <col min="14227" max="14227" customWidth="1" width="11.42578125"/>
    <col min="14228" max="14228" customWidth="1" width="11.42578125"/>
    <col min="14229" max="14229" customWidth="1" width="11.42578125"/>
    <col min="14230" max="14230" customWidth="1" width="11.42578125"/>
    <col min="14231" max="14231" customWidth="1" width="11.42578125"/>
    <col min="14232" max="14232" customWidth="1" width="11.42578125"/>
    <col min="14233" max="14233" customWidth="1" width="11.42578125"/>
    <col min="14234" max="14234" customWidth="1" width="11.42578125"/>
    <col min="14235" max="14235" customWidth="1" width="11.42578125"/>
    <col min="14236" max="14236" customWidth="1" width="11.42578125"/>
    <col min="14237" max="14237" customWidth="1" width="11.42578125"/>
    <col min="14238" max="14238" customWidth="1" width="11.42578125"/>
    <col min="14239" max="14239" customWidth="1" width="11.42578125"/>
    <col min="14240" max="14240" customWidth="1" width="11.42578125"/>
    <col min="14241" max="14241" customWidth="1" width="11.42578125"/>
    <col min="14242" max="14242" customWidth="1" width="11.42578125"/>
    <col min="14243" max="14243" customWidth="1" width="11.42578125"/>
    <col min="14244" max="14244" customWidth="1" width="11.42578125"/>
    <col min="14245" max="14245" customWidth="1" width="11.42578125"/>
    <col min="14246" max="14246" customWidth="1" width="11.42578125"/>
    <col min="14247" max="14247" customWidth="1" width="11.42578125"/>
    <col min="14248" max="14248" customWidth="1" width="11.42578125"/>
    <col min="14249" max="14249" customWidth="1" width="11.42578125"/>
    <col min="14250" max="14250" customWidth="1" width="11.42578125"/>
    <col min="14251" max="14251" customWidth="1" width="11.42578125"/>
    <col min="14252" max="14252" customWidth="1" width="11.42578125"/>
    <col min="14253" max="14253" customWidth="1" width="11.42578125"/>
    <col min="14254" max="14254" customWidth="1" width="11.42578125"/>
    <col min="14255" max="14255" customWidth="1" width="11.42578125"/>
    <col min="14256" max="14256" customWidth="1" width="11.42578125"/>
    <col min="14257" max="14257" customWidth="1" width="11.42578125"/>
    <col min="14258" max="14258" customWidth="1" width="11.42578125"/>
    <col min="14259" max="14259" customWidth="1" width="11.42578125"/>
    <col min="14260" max="14260" customWidth="1" width="11.42578125"/>
    <col min="14261" max="14261" customWidth="1" width="11.42578125"/>
    <col min="14262" max="14262" customWidth="1" width="11.42578125"/>
    <col min="14263" max="14263" customWidth="1" width="11.42578125"/>
    <col min="14264" max="14264" customWidth="1" width="11.42578125"/>
    <col min="14265" max="14265" customWidth="1" width="11.42578125"/>
    <col min="14266" max="14266" customWidth="1" width="11.42578125"/>
    <col min="14267" max="14267" customWidth="1" width="11.42578125"/>
    <col min="14268" max="14268" customWidth="1" width="11.42578125"/>
    <col min="14269" max="14269" customWidth="1" width="11.42578125"/>
    <col min="14270" max="14270" customWidth="1" width="11.42578125"/>
    <col min="14271" max="14271" customWidth="1" width="11.42578125"/>
    <col min="14272" max="14272" customWidth="1" width="11.42578125"/>
    <col min="14273" max="14273" customWidth="1" width="11.42578125"/>
    <col min="14274" max="14274" customWidth="1" width="11.42578125"/>
    <col min="14275" max="14275" customWidth="1" width="11.42578125"/>
    <col min="14276" max="14276" customWidth="1" width="11.42578125"/>
    <col min="14277" max="14277" customWidth="1" width="11.42578125"/>
    <col min="14278" max="14278" customWidth="1" width="11.42578125"/>
    <col min="14279" max="14279" customWidth="1" width="11.42578125"/>
    <col min="14280" max="14280" customWidth="1" width="11.42578125"/>
    <col min="14281" max="14281" customWidth="1" width="11.42578125"/>
    <col min="14282" max="14282" customWidth="1" width="11.42578125"/>
    <col min="14283" max="14283" customWidth="1" width="11.42578125"/>
    <col min="14284" max="14284" customWidth="1" width="11.42578125"/>
    <col min="14285" max="14285" customWidth="1" width="11.42578125"/>
    <col min="14286" max="14286" customWidth="1" width="11.42578125"/>
    <col min="14287" max="14287" customWidth="1" width="11.42578125"/>
    <col min="14288" max="14288" customWidth="1" width="11.42578125"/>
    <col min="14289" max="14289" customWidth="1" width="11.42578125"/>
    <col min="14290" max="14290" customWidth="1" width="11.42578125"/>
    <col min="14291" max="14291" customWidth="1" width="11.42578125"/>
    <col min="14292" max="14292" customWidth="1" width="11.42578125"/>
    <col min="14293" max="14293" customWidth="1" width="11.42578125"/>
    <col min="14294" max="14294" customWidth="1" width="11.42578125"/>
    <col min="14295" max="14295" customWidth="1" width="11.42578125"/>
    <col min="14296" max="14296" customWidth="1" width="11.42578125"/>
    <col min="14297" max="14297" customWidth="1" width="11.42578125"/>
    <col min="14298" max="14298" customWidth="1" width="11.42578125"/>
    <col min="14299" max="14299" customWidth="1" width="11.42578125"/>
    <col min="14300" max="14300" customWidth="1" width="11.42578125"/>
    <col min="14301" max="14301" customWidth="1" width="11.42578125"/>
    <col min="14302" max="14302" customWidth="1" width="11.42578125"/>
    <col min="14303" max="14303" customWidth="1" width="11.42578125"/>
    <col min="14304" max="14304" customWidth="1" width="11.42578125"/>
    <col min="14305" max="14305" customWidth="1" width="11.42578125"/>
    <col min="14306" max="14306" customWidth="1" width="11.42578125"/>
    <col min="14307" max="14307" customWidth="1" width="11.42578125"/>
    <col min="14308" max="14308" customWidth="1" width="11.42578125"/>
    <col min="14309" max="14309" customWidth="1" width="11.42578125"/>
    <col min="14310" max="14310" customWidth="1" width="11.42578125"/>
    <col min="14311" max="14311" customWidth="1" width="11.42578125"/>
    <col min="14312" max="14312" customWidth="1" width="11.42578125"/>
    <col min="14313" max="14313" customWidth="1" width="11.42578125"/>
    <col min="14314" max="14314" customWidth="1" width="11.42578125"/>
    <col min="14315" max="14315" customWidth="1" width="11.42578125"/>
    <col min="14316" max="14316" customWidth="1" width="11.42578125"/>
    <col min="14317" max="14317" customWidth="1" width="11.42578125"/>
    <col min="14318" max="14318" customWidth="1" width="11.42578125"/>
    <col min="14319" max="14319" customWidth="1" width="11.42578125"/>
    <col min="14320" max="14320" customWidth="1" width="11.42578125"/>
    <col min="14321" max="14321" customWidth="1" width="11.42578125"/>
    <col min="14322" max="14322" customWidth="1" width="11.42578125"/>
    <col min="14323" max="14323" customWidth="1" width="11.42578125"/>
    <col min="14324" max="14324" customWidth="1" width="11.42578125"/>
    <col min="14325" max="14325" customWidth="1" width="11.42578125"/>
    <col min="14326" max="14326" customWidth="1" width="11.42578125"/>
    <col min="14327" max="14327" customWidth="1" width="11.42578125"/>
    <col min="14328" max="14328" customWidth="1" width="11.42578125"/>
    <col min="14329" max="14329" customWidth="1" width="11.42578125"/>
    <col min="14330" max="14330" customWidth="1" width="11.42578125"/>
    <col min="14331" max="14331" customWidth="1" width="11.42578125"/>
    <col min="14332" max="14332" customWidth="1" width="11.42578125"/>
    <col min="14333" max="14333" customWidth="1" width="11.42578125"/>
    <col min="14334" max="14334" customWidth="1" width="11.42578125"/>
    <col min="14335" max="14335" customWidth="1" width="11.42578125"/>
    <col min="14336" max="14336" customWidth="1" width="11.42578125"/>
    <col min="14337" max="14337" customWidth="1" width="11.42578125"/>
    <col min="14338" max="14338" customWidth="1" width="11.42578125"/>
    <col min="14339" max="14339" customWidth="1" width="11.42578125"/>
    <col min="14340" max="14340" customWidth="1" width="11.42578125"/>
    <col min="14341" max="14341" customWidth="1" width="11.42578125"/>
    <col min="14342" max="14342" customWidth="1" width="11.42578125"/>
    <col min="14343" max="14343" customWidth="1" width="11.42578125"/>
    <col min="14344" max="14344" customWidth="1" width="11.42578125"/>
    <col min="14345" max="14345" customWidth="1" width="11.42578125"/>
    <col min="14346" max="14346" customWidth="1" width="11.42578125"/>
    <col min="14347" max="14347" customWidth="1" width="11.42578125"/>
    <col min="14348" max="14348" customWidth="1" width="11.42578125"/>
    <col min="14349" max="14349" customWidth="1" width="11.42578125"/>
    <col min="14350" max="14350" customWidth="1" width="11.42578125"/>
    <col min="14351" max="14351" customWidth="1" width="11.42578125"/>
    <col min="14352" max="14352" customWidth="1" width="11.42578125"/>
    <col min="14353" max="14353" customWidth="1" width="11.42578125"/>
    <col min="14354" max="14354" customWidth="1" width="11.42578125"/>
    <col min="14355" max="14355" customWidth="1" width="11.42578125"/>
    <col min="14356" max="14356" customWidth="1" width="11.42578125"/>
    <col min="14357" max="14357" customWidth="1" width="11.42578125"/>
    <col min="14358" max="14358" customWidth="1" width="11.42578125"/>
    <col min="14359" max="14359" customWidth="1" width="11.42578125"/>
    <col min="14360" max="14360" customWidth="1" width="11.42578125"/>
    <col min="14361" max="14361" customWidth="1" width="11.42578125"/>
    <col min="14362" max="14362" customWidth="1" width="11.42578125"/>
    <col min="14363" max="14363" customWidth="1" width="11.42578125"/>
    <col min="14364" max="14364" customWidth="1" width="11.42578125"/>
    <col min="14365" max="14365" customWidth="1" width="11.42578125"/>
    <col min="14366" max="14366" customWidth="1" width="11.42578125"/>
    <col min="14367" max="14367" customWidth="1" width="11.42578125"/>
    <col min="14368" max="14368" customWidth="1" width="11.42578125"/>
    <col min="14369" max="14369" customWidth="1" width="11.42578125"/>
    <col min="14370" max="14370" customWidth="1" width="11.42578125"/>
    <col min="14371" max="14371" customWidth="1" width="11.42578125"/>
    <col min="14372" max="14372" customWidth="1" width="11.42578125"/>
    <col min="14373" max="14373" customWidth="1" width="11.42578125"/>
    <col min="14374" max="14374" customWidth="1" width="11.42578125"/>
    <col min="14375" max="14375" customWidth="1" width="11.42578125"/>
    <col min="14376" max="14376" customWidth="1" width="11.42578125"/>
    <col min="14377" max="14377" customWidth="1" width="11.42578125"/>
    <col min="14378" max="14378" customWidth="1" width="11.42578125"/>
    <col min="14379" max="14379" customWidth="1" width="11.42578125"/>
    <col min="14380" max="14380" customWidth="1" width="11.42578125"/>
    <col min="14381" max="14381" customWidth="1" width="11.42578125"/>
    <col min="14382" max="14382" customWidth="1" width="11.42578125"/>
    <col min="14383" max="14383" customWidth="1" width="11.42578125"/>
    <col min="14384" max="14384" customWidth="1" width="11.42578125"/>
    <col min="14385" max="14385" customWidth="1" width="11.42578125"/>
    <col min="14386" max="14386" customWidth="1" width="11.42578125"/>
    <col min="14387" max="14387" customWidth="1" width="11.42578125"/>
    <col min="14388" max="14388" customWidth="1" width="11.42578125"/>
    <col min="14389" max="14389" customWidth="1" width="11.42578125"/>
    <col min="14390" max="14390" customWidth="1" width="11.42578125"/>
    <col min="14391" max="14391" customWidth="1" width="11.42578125"/>
    <col min="14392" max="14392" customWidth="1" width="11.42578125"/>
    <col min="14393" max="14393" customWidth="1" width="11.42578125"/>
    <col min="14394" max="14394" customWidth="1" width="11.42578125"/>
    <col min="14395" max="14395" customWidth="1" width="11.42578125"/>
    <col min="14396" max="14396" customWidth="1" width="11.42578125"/>
    <col min="14397" max="14397" customWidth="1" width="11.42578125"/>
    <col min="14398" max="14398" customWidth="1" width="11.42578125"/>
    <col min="14399" max="14399" customWidth="1" width="11.42578125"/>
    <col min="14400" max="14400" customWidth="1" width="11.42578125"/>
    <col min="14401" max="14401" customWidth="1" width="11.42578125"/>
    <col min="14402" max="14402" customWidth="1" width="11.42578125"/>
    <col min="14403" max="14403" customWidth="1" width="11.42578125"/>
    <col min="14404" max="14404" customWidth="1" width="11.42578125"/>
    <col min="14405" max="14405" customWidth="1" width="11.42578125"/>
    <col min="14406" max="14406" customWidth="1" width="11.42578125"/>
    <col min="14407" max="14407" customWidth="1" width="11.42578125"/>
    <col min="14408" max="14408" customWidth="1" width="11.42578125"/>
    <col min="14409" max="14409" customWidth="1" width="11.42578125"/>
    <col min="14410" max="14410" customWidth="1" width="11.42578125"/>
    <col min="14411" max="14411" customWidth="1" width="11.42578125"/>
    <col min="14412" max="14412" customWidth="1" width="11.42578125"/>
    <col min="14413" max="14413" customWidth="1" width="11.42578125"/>
    <col min="14414" max="14414" customWidth="1" width="11.42578125"/>
    <col min="14415" max="14415" customWidth="1" width="11.42578125"/>
    <col min="14416" max="14416" customWidth="1" width="11.42578125"/>
    <col min="14417" max="14417" customWidth="1" width="11.42578125"/>
    <col min="14418" max="14418" customWidth="1" width="11.42578125"/>
    <col min="14419" max="14419" customWidth="1" width="11.42578125"/>
    <col min="14420" max="14420" customWidth="1" width="11.42578125"/>
    <col min="14421" max="14421" customWidth="1" width="11.42578125"/>
    <col min="14422" max="14422" customWidth="1" width="11.42578125"/>
    <col min="14423" max="14423" customWidth="1" width="11.42578125"/>
    <col min="14424" max="14424" customWidth="1" width="11.42578125"/>
    <col min="14425" max="14425" customWidth="1" width="11.42578125"/>
    <col min="14426" max="14426" customWidth="1" width="11.42578125"/>
    <col min="14427" max="14427" customWidth="1" width="11.42578125"/>
    <col min="14428" max="14428" customWidth="1" width="11.42578125"/>
    <col min="14429" max="14429" customWidth="1" width="11.42578125"/>
    <col min="14430" max="14430" customWidth="1" width="11.42578125"/>
    <col min="14431" max="14431" customWidth="1" width="11.42578125"/>
    <col min="14432" max="14432" customWidth="1" width="11.42578125"/>
    <col min="14433" max="14433" customWidth="1" width="11.42578125"/>
    <col min="14434" max="14434" customWidth="1" width="11.42578125"/>
    <col min="14435" max="14435" customWidth="1" width="11.42578125"/>
    <col min="14436" max="14436" customWidth="1" width="11.42578125"/>
    <col min="14437" max="14437" customWidth="1" width="11.42578125"/>
    <col min="14438" max="14438" customWidth="1" width="11.42578125"/>
    <col min="14439" max="14439" customWidth="1" width="11.42578125"/>
    <col min="14440" max="14440" customWidth="1" width="11.42578125"/>
    <col min="14441" max="14441" customWidth="1" width="11.42578125"/>
    <col min="14442" max="14442" customWidth="1" width="11.42578125"/>
    <col min="14443" max="14443" customWidth="1" width="11.42578125"/>
    <col min="14444" max="14444" customWidth="1" width="11.42578125"/>
    <col min="14445" max="14445" customWidth="1" width="11.42578125"/>
    <col min="14446" max="14446" customWidth="1" width="11.42578125"/>
    <col min="14447" max="14447" customWidth="1" width="11.42578125"/>
    <col min="14448" max="14448" customWidth="1" width="11.42578125"/>
    <col min="14449" max="14449" customWidth="1" width="11.42578125"/>
    <col min="14450" max="14450" customWidth="1" width="11.42578125"/>
    <col min="14451" max="14451" customWidth="1" width="11.42578125"/>
    <col min="14452" max="14452" customWidth="1" width="11.42578125"/>
    <col min="14453" max="14453" customWidth="1" width="11.42578125"/>
    <col min="14454" max="14454" customWidth="1" width="11.42578125"/>
    <col min="14455" max="14455" customWidth="1" width="11.42578125"/>
    <col min="14456" max="14456" customWidth="1" width="11.42578125"/>
    <col min="14457" max="14457" customWidth="1" width="11.42578125"/>
    <col min="14458" max="14458" customWidth="1" width="11.42578125"/>
    <col min="14459" max="14459" customWidth="1" width="11.42578125"/>
    <col min="14460" max="14460" customWidth="1" width="11.42578125"/>
    <col min="14461" max="14461" customWidth="1" width="11.42578125"/>
    <col min="14462" max="14462" customWidth="1" width="11.42578125"/>
    <col min="14463" max="14463" customWidth="1" width="11.42578125"/>
    <col min="14464" max="14464" customWidth="1" width="11.42578125"/>
    <col min="14465" max="14465" customWidth="1" width="11.42578125"/>
    <col min="14466" max="14466" customWidth="1" width="11.42578125"/>
    <col min="14467" max="14467" customWidth="1" width="11.42578125"/>
    <col min="14468" max="14468" customWidth="1" width="11.42578125"/>
    <col min="14469" max="14469" customWidth="1" width="11.42578125"/>
    <col min="14470" max="14470" customWidth="1" width="11.42578125"/>
    <col min="14471" max="14471" customWidth="1" width="11.42578125"/>
    <col min="14472" max="14472" customWidth="1" width="11.42578125"/>
    <col min="14473" max="14473" customWidth="1" width="11.42578125"/>
    <col min="14474" max="14474" customWidth="1" width="11.42578125"/>
    <col min="14475" max="14475" customWidth="1" width="11.42578125"/>
    <col min="14476" max="14476" customWidth="1" width="11.42578125"/>
    <col min="14477" max="14477" customWidth="1" width="11.42578125"/>
    <col min="14478" max="14478" customWidth="1" width="11.42578125"/>
    <col min="14479" max="14479" customWidth="1" width="11.42578125"/>
    <col min="14480" max="14480" customWidth="1" width="11.42578125"/>
    <col min="14481" max="14481" customWidth="1" width="11.42578125"/>
    <col min="14482" max="14482" customWidth="1" width="11.42578125"/>
    <col min="14483" max="14483" customWidth="1" width="11.42578125"/>
    <col min="14484" max="14484" customWidth="1" width="11.42578125"/>
    <col min="14485" max="14485" customWidth="1" width="11.42578125"/>
    <col min="14486" max="14486" customWidth="1" width="11.42578125"/>
    <col min="14487" max="14487" customWidth="1" width="11.42578125"/>
    <col min="14488" max="14488" customWidth="1" width="11.42578125"/>
    <col min="14489" max="14489" customWidth="1" width="11.42578125"/>
    <col min="14490" max="14490" customWidth="1" width="11.42578125"/>
    <col min="14491" max="14491" customWidth="1" width="11.42578125"/>
    <col min="14492" max="14492" customWidth="1" width="11.42578125"/>
    <col min="14493" max="14493" customWidth="1" width="11.42578125"/>
    <col min="14494" max="14494" customWidth="1" width="11.42578125"/>
    <col min="14495" max="14495" customWidth="1" width="11.42578125"/>
    <col min="14496" max="14496" customWidth="1" width="11.42578125"/>
    <col min="14497" max="14497" customWidth="1" width="11.42578125"/>
    <col min="14498" max="14498" customWidth="1" width="11.42578125"/>
    <col min="14499" max="14499" customWidth="1" width="11.42578125"/>
    <col min="14500" max="14500" customWidth="1" width="11.42578125"/>
    <col min="14501" max="14501" customWidth="1" width="11.42578125"/>
    <col min="14502" max="14502" customWidth="1" width="11.42578125"/>
    <col min="14503" max="14503" customWidth="1" width="11.42578125"/>
    <col min="14504" max="14504" customWidth="1" width="11.42578125"/>
    <col min="14505" max="14505" customWidth="1" width="11.42578125"/>
    <col min="14506" max="14506" customWidth="1" width="11.42578125"/>
    <col min="14507" max="14507" customWidth="1" width="11.42578125"/>
    <col min="14508" max="14508" customWidth="1" width="11.42578125"/>
    <col min="14509" max="14509" customWidth="1" width="11.42578125"/>
    <col min="14510" max="14510" customWidth="1" width="11.42578125"/>
    <col min="14511" max="14511" customWidth="1" width="11.42578125"/>
    <col min="14512" max="14512" customWidth="1" width="11.42578125"/>
    <col min="14513" max="14513" customWidth="1" width="11.42578125"/>
    <col min="14514" max="14514" customWidth="1" width="11.42578125"/>
    <col min="14515" max="14515" customWidth="1" width="11.42578125"/>
    <col min="14516" max="14516" customWidth="1" width="11.42578125"/>
    <col min="14517" max="14517" customWidth="1" width="11.42578125"/>
    <col min="14518" max="14518" customWidth="1" width="11.42578125"/>
    <col min="14519" max="14519" customWidth="1" width="11.42578125"/>
    <col min="14520" max="14520" customWidth="1" width="11.42578125"/>
    <col min="14521" max="14521" customWidth="1" width="11.42578125"/>
    <col min="14522" max="14522" customWidth="1" width="11.42578125"/>
    <col min="14523" max="14523" customWidth="1" width="11.42578125"/>
    <col min="14524" max="14524" customWidth="1" width="11.42578125"/>
    <col min="14525" max="14525" customWidth="1" width="11.42578125"/>
    <col min="14526" max="14526" customWidth="1" width="11.42578125"/>
    <col min="14527" max="14527" customWidth="1" width="11.42578125"/>
    <col min="14528" max="14528" customWidth="1" width="11.42578125"/>
    <col min="14529" max="14529" customWidth="1" width="11.42578125"/>
    <col min="14530" max="14530" customWidth="1" width="11.42578125"/>
    <col min="14531" max="14531" customWidth="1" width="11.42578125"/>
    <col min="14532" max="14532" customWidth="1" width="11.42578125"/>
    <col min="14533" max="14533" customWidth="1" width="11.42578125"/>
    <col min="14534" max="14534" customWidth="1" width="11.42578125"/>
    <col min="14535" max="14535" customWidth="1" width="11.42578125"/>
    <col min="14536" max="14536" customWidth="1" width="11.42578125"/>
    <col min="14537" max="14537" customWidth="1" width="11.42578125"/>
    <col min="14538" max="14538" customWidth="1" width="11.42578125"/>
    <col min="14539" max="14539" customWidth="1" width="11.42578125"/>
    <col min="14540" max="14540" customWidth="1" width="11.42578125"/>
    <col min="14541" max="14541" customWidth="1" width="11.42578125"/>
    <col min="14542" max="14542" customWidth="1" width="11.42578125"/>
    <col min="14543" max="14543" customWidth="1" width="11.42578125"/>
    <col min="14544" max="14544" customWidth="1" width="11.42578125"/>
    <col min="14545" max="14545" customWidth="1" width="11.42578125"/>
    <col min="14546" max="14546" customWidth="1" width="11.42578125"/>
    <col min="14547" max="14547" customWidth="1" width="11.42578125"/>
    <col min="14548" max="14548" customWidth="1" width="11.42578125"/>
    <col min="14549" max="14549" customWidth="1" width="11.42578125"/>
    <col min="14550" max="14550" customWidth="1" width="11.42578125"/>
    <col min="14551" max="14551" customWidth="1" width="11.42578125"/>
    <col min="14552" max="14552" customWidth="1" width="11.42578125"/>
    <col min="14553" max="14553" customWidth="1" width="11.42578125"/>
    <col min="14554" max="14554" customWidth="1" width="11.42578125"/>
    <col min="14555" max="14555" customWidth="1" width="11.42578125"/>
    <col min="14556" max="14556" customWidth="1" width="11.42578125"/>
    <col min="14557" max="14557" customWidth="1" width="11.42578125"/>
    <col min="14558" max="14558" customWidth="1" width="11.42578125"/>
    <col min="14559" max="14559" customWidth="1" width="11.42578125"/>
    <col min="14560" max="14560" customWidth="1" width="11.42578125"/>
    <col min="14561" max="14561" customWidth="1" width="11.42578125"/>
    <col min="14562" max="14562" customWidth="1" width="11.42578125"/>
    <col min="14563" max="14563" customWidth="1" width="11.42578125"/>
    <col min="14564" max="14564" customWidth="1" width="11.42578125"/>
    <col min="14565" max="14565" customWidth="1" width="11.42578125"/>
    <col min="14566" max="14566" customWidth="1" width="11.42578125"/>
    <col min="14567" max="14567" customWidth="1" width="11.42578125"/>
    <col min="14568" max="14568" customWidth="1" width="11.42578125"/>
    <col min="14569" max="14569" customWidth="1" width="11.42578125"/>
    <col min="14570" max="14570" customWidth="1" width="11.42578125"/>
    <col min="14571" max="14571" customWidth="1" width="11.42578125"/>
    <col min="14572" max="14572" customWidth="1" width="11.42578125"/>
    <col min="14573" max="14573" customWidth="1" width="11.42578125"/>
    <col min="14574" max="14574" customWidth="1" width="11.42578125"/>
    <col min="14575" max="14575" customWidth="1" width="11.42578125"/>
    <col min="14576" max="14576" customWidth="1" width="11.42578125"/>
    <col min="14577" max="14577" customWidth="1" width="11.42578125"/>
    <col min="14578" max="14578" customWidth="1" width="11.42578125"/>
    <col min="14579" max="14579" customWidth="1" width="11.42578125"/>
    <col min="14580" max="14580" customWidth="1" width="11.42578125"/>
    <col min="14581" max="14581" customWidth="1" width="11.42578125"/>
    <col min="14582" max="14582" customWidth="1" width="11.42578125"/>
    <col min="14583" max="14583" customWidth="1" width="11.42578125"/>
    <col min="14584" max="14584" customWidth="1" width="11.42578125"/>
    <col min="14585" max="14585" customWidth="1" width="11.42578125"/>
    <col min="14586" max="14586" customWidth="1" width="11.42578125"/>
    <col min="14587" max="14587" customWidth="1" width="11.42578125"/>
    <col min="14588" max="14588" customWidth="1" width="11.42578125"/>
    <col min="14589" max="14589" customWidth="1" width="11.42578125"/>
    <col min="14590" max="14590" customWidth="1" width="11.42578125"/>
    <col min="14591" max="14591" customWidth="1" width="11.42578125"/>
    <col min="14592" max="14592" customWidth="1" width="11.42578125"/>
    <col min="14593" max="14593" customWidth="1" width="11.42578125"/>
    <col min="14594" max="14594" customWidth="1" width="11.42578125"/>
    <col min="14595" max="14595" customWidth="1" width="11.42578125"/>
    <col min="14596" max="14596" customWidth="1" width="11.42578125"/>
    <col min="14597" max="14597" customWidth="1" width="11.42578125"/>
    <col min="14598" max="14598" customWidth="1" width="11.42578125"/>
    <col min="14599" max="14599" customWidth="1" width="11.42578125"/>
    <col min="14600" max="14600" customWidth="1" width="11.42578125"/>
    <col min="14601" max="14601" customWidth="1" width="11.42578125"/>
    <col min="14602" max="14602" customWidth="1" width="11.42578125"/>
    <col min="14603" max="14603" customWidth="1" width="11.42578125"/>
    <col min="14604" max="14604" customWidth="1" width="11.42578125"/>
    <col min="14605" max="14605" customWidth="1" width="11.42578125"/>
    <col min="14606" max="14606" customWidth="1" width="11.42578125"/>
    <col min="14607" max="14607" customWidth="1" width="11.42578125"/>
    <col min="14608" max="14608" customWidth="1" width="11.42578125"/>
    <col min="14609" max="14609" customWidth="1" width="11.42578125"/>
    <col min="14610" max="14610" customWidth="1" width="11.42578125"/>
    <col min="14611" max="14611" customWidth="1" width="11.42578125"/>
    <col min="14612" max="14612" customWidth="1" width="11.42578125"/>
    <col min="14613" max="14613" customWidth="1" width="11.42578125"/>
    <col min="14614" max="14614" customWidth="1" width="11.42578125"/>
    <col min="14615" max="14615" customWidth="1" width="11.42578125"/>
    <col min="14616" max="14616" customWidth="1" width="11.42578125"/>
    <col min="14617" max="14617" customWidth="1" width="11.42578125"/>
    <col min="14618" max="14618" customWidth="1" width="11.42578125"/>
    <col min="14619" max="14619" customWidth="1" width="11.42578125"/>
    <col min="14620" max="14620" customWidth="1" width="11.42578125"/>
    <col min="14621" max="14621" customWidth="1" width="11.42578125"/>
    <col min="14622" max="14622" customWidth="1" width="11.42578125"/>
    <col min="14623" max="14623" customWidth="1" width="11.42578125"/>
    <col min="14624" max="14624" customWidth="1" width="11.42578125"/>
    <col min="14625" max="14625" customWidth="1" width="11.42578125"/>
    <col min="14626" max="14626" customWidth="1" width="11.42578125"/>
    <col min="14627" max="14627" customWidth="1" width="11.42578125"/>
    <col min="14628" max="14628" customWidth="1" width="11.42578125"/>
    <col min="14629" max="14629" customWidth="1" width="11.42578125"/>
    <col min="14630" max="14630" customWidth="1" width="11.42578125"/>
    <col min="14631" max="14631" customWidth="1" width="11.42578125"/>
    <col min="14632" max="14632" customWidth="1" width="11.42578125"/>
    <col min="14633" max="14633" customWidth="1" width="11.42578125"/>
    <col min="14634" max="14634" customWidth="1" width="11.42578125"/>
    <col min="14635" max="14635" customWidth="1" width="11.42578125"/>
    <col min="14636" max="14636" customWidth="1" width="11.42578125"/>
    <col min="14637" max="14637" customWidth="1" width="11.42578125"/>
    <col min="14638" max="14638" customWidth="1" width="11.42578125"/>
    <col min="14639" max="14639" customWidth="1" width="11.42578125"/>
    <col min="14640" max="14640" customWidth="1" width="11.42578125"/>
    <col min="14641" max="14641" customWidth="1" width="11.42578125"/>
    <col min="14642" max="14642" customWidth="1" width="11.42578125"/>
    <col min="14643" max="14643" customWidth="1" width="11.42578125"/>
    <col min="14644" max="14644" customWidth="1" width="11.42578125"/>
    <col min="14645" max="14645" customWidth="1" width="11.42578125"/>
    <col min="14646" max="14646" customWidth="1" width="11.42578125"/>
    <col min="14647" max="14647" customWidth="1" width="11.42578125"/>
    <col min="14648" max="14648" customWidth="1" width="11.42578125"/>
    <col min="14649" max="14649" customWidth="1" width="11.42578125"/>
    <col min="14650" max="14650" customWidth="1" width="11.42578125"/>
    <col min="14651" max="14651" customWidth="1" width="11.42578125"/>
    <col min="14652" max="14652" customWidth="1" width="11.42578125"/>
    <col min="14653" max="14653" customWidth="1" width="11.42578125"/>
    <col min="14654" max="14654" customWidth="1" width="11.42578125"/>
    <col min="14655" max="14655" customWidth="1" width="11.42578125"/>
    <col min="14656" max="14656" customWidth="1" width="11.42578125"/>
    <col min="14657" max="14657" customWidth="1" width="11.42578125"/>
    <col min="14658" max="14658" customWidth="1" width="11.42578125"/>
    <col min="14659" max="14659" customWidth="1" width="11.42578125"/>
    <col min="14660" max="14660" customWidth="1" width="11.42578125"/>
    <col min="14661" max="14661" customWidth="1" width="11.42578125"/>
    <col min="14662" max="14662" customWidth="1" width="11.42578125"/>
    <col min="14663" max="14663" customWidth="1" width="11.42578125"/>
    <col min="14664" max="14664" customWidth="1" width="11.42578125"/>
    <col min="14665" max="14665" customWidth="1" width="11.42578125"/>
    <col min="14666" max="14666" customWidth="1" width="11.42578125"/>
    <col min="14667" max="14667" customWidth="1" width="11.42578125"/>
    <col min="14668" max="14668" customWidth="1" width="11.42578125"/>
    <col min="14669" max="14669" customWidth="1" width="11.42578125"/>
    <col min="14670" max="14670" customWidth="1" width="11.42578125"/>
    <col min="14671" max="14671" customWidth="1" width="11.42578125"/>
    <col min="14672" max="14672" customWidth="1" width="11.42578125"/>
    <col min="14673" max="14673" customWidth="1" width="11.42578125"/>
    <col min="14674" max="14674" customWidth="1" width="11.42578125"/>
    <col min="14675" max="14675" customWidth="1" width="11.42578125"/>
    <col min="14676" max="14676" customWidth="1" width="11.42578125"/>
    <col min="14677" max="14677" customWidth="1" width="11.42578125"/>
    <col min="14678" max="14678" customWidth="1" width="11.42578125"/>
    <col min="14679" max="14679" customWidth="1" width="11.42578125"/>
    <col min="14680" max="14680" customWidth="1" width="11.42578125"/>
    <col min="14681" max="14681" customWidth="1" width="11.42578125"/>
    <col min="14682" max="14682" customWidth="1" width="11.42578125"/>
    <col min="14683" max="14683" customWidth="1" width="11.42578125"/>
    <col min="14684" max="14684" customWidth="1" width="11.42578125"/>
    <col min="14685" max="14685" customWidth="1" width="11.42578125"/>
    <col min="14686" max="14686" customWidth="1" width="11.42578125"/>
    <col min="14687" max="14687" customWidth="1" width="11.42578125"/>
    <col min="14688" max="14688" customWidth="1" width="11.42578125"/>
    <col min="14689" max="14689" customWidth="1" width="11.42578125"/>
    <col min="14690" max="14690" customWidth="1" width="11.42578125"/>
    <col min="14691" max="14691" customWidth="1" width="11.42578125"/>
    <col min="14692" max="14692" customWidth="1" width="11.42578125"/>
    <col min="14693" max="14693" customWidth="1" width="11.42578125"/>
    <col min="14694" max="14694" customWidth="1" width="11.42578125"/>
    <col min="14695" max="14695" customWidth="1" width="11.42578125"/>
    <col min="14696" max="14696" customWidth="1" width="11.42578125"/>
    <col min="14697" max="14697" customWidth="1" width="11.42578125"/>
    <col min="14698" max="14698" customWidth="1" width="11.42578125"/>
    <col min="14699" max="14699" customWidth="1" width="11.42578125"/>
    <col min="14700" max="14700" customWidth="1" width="11.42578125"/>
    <col min="14701" max="14701" customWidth="1" width="11.42578125"/>
    <col min="14702" max="14702" customWidth="1" width="11.42578125"/>
    <col min="14703" max="14703" customWidth="1" width="11.42578125"/>
    <col min="14704" max="14704" customWidth="1" width="11.42578125"/>
    <col min="14705" max="14705" customWidth="1" width="11.42578125"/>
    <col min="14706" max="14706" customWidth="1" width="11.42578125"/>
    <col min="14707" max="14707" customWidth="1" width="11.42578125"/>
    <col min="14708" max="14708" customWidth="1" width="11.42578125"/>
    <col min="14709" max="14709" customWidth="1" width="11.42578125"/>
    <col min="14710" max="14710" customWidth="1" width="11.42578125"/>
    <col min="14711" max="14711" customWidth="1" width="11.42578125"/>
    <col min="14712" max="14712" customWidth="1" width="11.42578125"/>
    <col min="14713" max="14713" customWidth="1" width="11.42578125"/>
    <col min="14714" max="14714" customWidth="1" width="11.42578125"/>
    <col min="14715" max="14715" customWidth="1" width="11.42578125"/>
    <col min="14716" max="14716" customWidth="1" width="11.42578125"/>
    <col min="14717" max="14717" customWidth="1" width="11.42578125"/>
    <col min="14718" max="14718" customWidth="1" width="11.42578125"/>
    <col min="14719" max="14719" customWidth="1" width="11.42578125"/>
    <col min="14720" max="14720" customWidth="1" width="11.42578125"/>
    <col min="14721" max="14721" customWidth="1" width="11.42578125"/>
    <col min="14722" max="14722" customWidth="1" width="11.42578125"/>
    <col min="14723" max="14723" customWidth="1" width="11.42578125"/>
    <col min="14724" max="14724" customWidth="1" width="11.42578125"/>
    <col min="14725" max="14725" customWidth="1" width="11.42578125"/>
    <col min="14726" max="14726" customWidth="1" width="11.42578125"/>
    <col min="14727" max="14727" customWidth="1" width="11.42578125"/>
    <col min="14728" max="14728" customWidth="1" width="11.42578125"/>
    <col min="14729" max="14729" customWidth="1" width="11.42578125"/>
    <col min="14730" max="14730" customWidth="1" width="11.42578125"/>
    <col min="14731" max="14731" customWidth="1" width="11.42578125"/>
    <col min="14732" max="14732" customWidth="1" width="11.42578125"/>
    <col min="14733" max="14733" customWidth="1" width="11.42578125"/>
    <col min="14734" max="14734" customWidth="1" width="11.42578125"/>
    <col min="14735" max="14735" customWidth="1" width="11.42578125"/>
    <col min="14736" max="14736" customWidth="1" width="11.42578125"/>
    <col min="14737" max="14737" customWidth="1" width="11.42578125"/>
    <col min="14738" max="14738" customWidth="1" width="11.42578125"/>
    <col min="14739" max="14739" customWidth="1" width="11.42578125"/>
    <col min="14740" max="14740" customWidth="1" width="11.42578125"/>
    <col min="14741" max="14741" customWidth="1" width="11.42578125"/>
    <col min="14742" max="14742" customWidth="1" width="11.42578125"/>
    <col min="14743" max="14743" customWidth="1" width="11.42578125"/>
    <col min="14744" max="14744" customWidth="1" width="11.42578125"/>
    <col min="14745" max="14745" customWidth="1" width="11.42578125"/>
    <col min="14746" max="14746" customWidth="1" width="11.42578125"/>
    <col min="14747" max="14747" customWidth="1" width="11.42578125"/>
    <col min="14748" max="14748" customWidth="1" width="11.42578125"/>
    <col min="14749" max="14749" customWidth="1" width="11.42578125"/>
    <col min="14750" max="14750" customWidth="1" width="11.42578125"/>
    <col min="14751" max="14751" customWidth="1" width="11.42578125"/>
    <col min="14752" max="14752" customWidth="1" width="11.42578125"/>
    <col min="14753" max="14753" customWidth="1" width="11.42578125"/>
    <col min="14754" max="14754" customWidth="1" width="11.42578125"/>
    <col min="14755" max="14755" customWidth="1" width="11.42578125"/>
    <col min="14756" max="14756" customWidth="1" width="11.42578125"/>
    <col min="14757" max="14757" customWidth="1" width="11.42578125"/>
    <col min="14758" max="14758" customWidth="1" width="11.42578125"/>
    <col min="14759" max="14759" customWidth="1" width="11.42578125"/>
    <col min="14760" max="14760" customWidth="1" width="11.42578125"/>
    <col min="14761" max="14761" customWidth="1" width="11.42578125"/>
    <col min="14762" max="14762" customWidth="1" width="11.42578125"/>
    <col min="14763" max="14763" customWidth="1" width="11.42578125"/>
    <col min="14764" max="14764" customWidth="1" width="11.42578125"/>
    <col min="14765" max="14765" customWidth="1" width="11.42578125"/>
    <col min="14766" max="14766" customWidth="1" width="11.42578125"/>
    <col min="14767" max="14767" customWidth="1" width="11.42578125"/>
    <col min="14768" max="14768" customWidth="1" width="11.42578125"/>
    <col min="14769" max="14769" customWidth="1" width="11.42578125"/>
    <col min="14770" max="14770" customWidth="1" width="11.42578125"/>
    <col min="14771" max="14771" customWidth="1" width="11.42578125"/>
    <col min="14772" max="14772" customWidth="1" width="11.42578125"/>
    <col min="14773" max="14773" customWidth="1" width="11.42578125"/>
    <col min="14774" max="14774" customWidth="1" width="11.42578125"/>
    <col min="14775" max="14775" customWidth="1" width="11.42578125"/>
    <col min="14776" max="14776" customWidth="1" width="11.42578125"/>
    <col min="14777" max="14777" customWidth="1" width="11.42578125"/>
    <col min="14778" max="14778" customWidth="1" width="11.42578125"/>
    <col min="14779" max="14779" customWidth="1" width="11.42578125"/>
    <col min="14780" max="14780" customWidth="1" width="11.42578125"/>
    <col min="14781" max="14781" customWidth="1" width="11.42578125"/>
    <col min="14782" max="14782" customWidth="1" width="11.42578125"/>
    <col min="14783" max="14783" customWidth="1" width="11.42578125"/>
    <col min="14784" max="14784" customWidth="1" width="11.42578125"/>
    <col min="14785" max="14785" customWidth="1" width="11.42578125"/>
    <col min="14786" max="14786" customWidth="1" width="11.42578125"/>
    <col min="14787" max="14787" customWidth="1" width="11.42578125"/>
    <col min="14788" max="14788" customWidth="1" width="11.42578125"/>
    <col min="14789" max="14789" customWidth="1" width="11.42578125"/>
    <col min="14790" max="14790" customWidth="1" width="11.42578125"/>
    <col min="14791" max="14791" customWidth="1" width="11.42578125"/>
    <col min="14792" max="14792" customWidth="1" width="11.42578125"/>
    <col min="14793" max="14793" customWidth="1" width="11.42578125"/>
    <col min="14794" max="14794" customWidth="1" width="11.42578125"/>
    <col min="14795" max="14795" customWidth="1" width="11.42578125"/>
    <col min="14796" max="14796" customWidth="1" width="11.42578125"/>
    <col min="14797" max="14797" customWidth="1" width="11.42578125"/>
    <col min="14798" max="14798" customWidth="1" width="11.42578125"/>
    <col min="14799" max="14799" customWidth="1" width="11.42578125"/>
    <col min="14800" max="14800" customWidth="1" width="11.42578125"/>
    <col min="14801" max="14801" customWidth="1" width="11.42578125"/>
    <col min="14802" max="14802" customWidth="1" width="11.42578125"/>
    <col min="14803" max="14803" customWidth="1" width="11.42578125"/>
    <col min="14804" max="14804" customWidth="1" width="11.42578125"/>
    <col min="14805" max="14805" customWidth="1" width="11.42578125"/>
    <col min="14806" max="14806" customWidth="1" width="11.42578125"/>
    <col min="14807" max="14807" customWidth="1" width="11.42578125"/>
    <col min="14808" max="14808" customWidth="1" width="11.42578125"/>
    <col min="14809" max="14809" customWidth="1" width="11.42578125"/>
    <col min="14810" max="14810" customWidth="1" width="11.42578125"/>
    <col min="14811" max="14811" customWidth="1" width="11.42578125"/>
    <col min="14812" max="14812" customWidth="1" width="11.42578125"/>
    <col min="14813" max="14813" customWidth="1" width="11.42578125"/>
    <col min="14814" max="14814" customWidth="1" width="11.42578125"/>
    <col min="14815" max="14815" customWidth="1" width="11.42578125"/>
    <col min="14816" max="14816" customWidth="1" width="11.42578125"/>
    <col min="14817" max="14817" customWidth="1" width="11.42578125"/>
    <col min="14818" max="14818" customWidth="1" width="11.42578125"/>
    <col min="14819" max="14819" customWidth="1" width="11.42578125"/>
    <col min="14820" max="14820" customWidth="1" width="11.42578125"/>
    <col min="14821" max="14821" customWidth="1" width="11.42578125"/>
    <col min="14822" max="14822" customWidth="1" width="11.42578125"/>
    <col min="14823" max="14823" customWidth="1" width="11.42578125"/>
    <col min="14824" max="14824" customWidth="1" width="11.42578125"/>
    <col min="14825" max="14825" customWidth="1" width="11.42578125"/>
    <col min="14826" max="14826" customWidth="1" width="11.42578125"/>
    <col min="14827" max="14827" customWidth="1" width="11.42578125"/>
    <col min="14828" max="14828" customWidth="1" width="11.42578125"/>
    <col min="14829" max="14829" customWidth="1" width="11.42578125"/>
    <col min="14830" max="14830" customWidth="1" width="11.42578125"/>
    <col min="14831" max="14831" customWidth="1" width="11.42578125"/>
    <col min="14832" max="14832" customWidth="1" width="11.42578125"/>
    <col min="14833" max="14833" customWidth="1" width="11.42578125"/>
    <col min="14834" max="14834" customWidth="1" width="11.42578125"/>
    <col min="14835" max="14835" customWidth="1" width="11.42578125"/>
    <col min="14836" max="14836" customWidth="1" width="11.42578125"/>
    <col min="14837" max="14837" customWidth="1" width="11.42578125"/>
    <col min="14838" max="14838" customWidth="1" width="11.42578125"/>
    <col min="14839" max="14839" customWidth="1" width="11.42578125"/>
    <col min="14840" max="14840" customWidth="1" width="11.42578125"/>
    <col min="14841" max="14841" customWidth="1" width="11.42578125"/>
    <col min="14842" max="14842" customWidth="1" width="11.42578125"/>
    <col min="14843" max="14843" customWidth="1" width="11.42578125"/>
    <col min="14844" max="14844" customWidth="1" width="11.42578125"/>
    <col min="14845" max="14845" customWidth="1" width="11.42578125"/>
    <col min="14846" max="14846" customWidth="1" width="11.42578125"/>
    <col min="14847" max="14847" customWidth="1" width="11.42578125"/>
    <col min="14848" max="14848" customWidth="1" width="11.42578125"/>
    <col min="14849" max="14849" customWidth="1" width="11.42578125"/>
    <col min="14850" max="14850" customWidth="1" width="11.42578125"/>
    <col min="14851" max="14851" customWidth="1" width="11.42578125"/>
    <col min="14852" max="14852" customWidth="1" width="11.42578125"/>
    <col min="14853" max="14853" customWidth="1" width="11.42578125"/>
    <col min="14854" max="14854" customWidth="1" width="11.42578125"/>
    <col min="14855" max="14855" customWidth="1" width="11.42578125"/>
    <col min="14856" max="14856" customWidth="1" width="11.42578125"/>
    <col min="14857" max="14857" customWidth="1" width="11.42578125"/>
    <col min="14858" max="14858" customWidth="1" width="11.42578125"/>
    <col min="14859" max="14859" customWidth="1" width="11.42578125"/>
    <col min="14860" max="14860" customWidth="1" width="11.42578125"/>
    <col min="14861" max="14861" customWidth="1" width="11.42578125"/>
    <col min="14862" max="14862" customWidth="1" width="11.42578125"/>
    <col min="14863" max="14863" customWidth="1" width="11.42578125"/>
    <col min="14864" max="14864" customWidth="1" width="11.42578125"/>
    <col min="14865" max="14865" customWidth="1" width="11.42578125"/>
    <col min="14866" max="14866" customWidth="1" width="11.42578125"/>
    <col min="14867" max="14867" customWidth="1" width="11.42578125"/>
    <col min="14868" max="14868" customWidth="1" width="11.42578125"/>
    <col min="14869" max="14869" customWidth="1" width="11.42578125"/>
    <col min="14870" max="14870" customWidth="1" width="11.42578125"/>
    <col min="14871" max="14871" customWidth="1" width="11.42578125"/>
    <col min="14872" max="14872" customWidth="1" width="11.42578125"/>
    <col min="14873" max="14873" customWidth="1" width="11.42578125"/>
    <col min="14874" max="14874" customWidth="1" width="11.42578125"/>
    <col min="14875" max="14875" customWidth="1" width="11.42578125"/>
    <col min="14876" max="14876" customWidth="1" width="11.42578125"/>
    <col min="14877" max="14877" customWidth="1" width="11.42578125"/>
    <col min="14878" max="14878" customWidth="1" width="11.42578125"/>
    <col min="14879" max="14879" customWidth="1" width="11.42578125"/>
    <col min="14880" max="14880" customWidth="1" width="11.42578125"/>
    <col min="14881" max="14881" customWidth="1" width="11.42578125"/>
    <col min="14882" max="14882" customWidth="1" width="11.42578125"/>
    <col min="14883" max="14883" customWidth="1" width="11.42578125"/>
    <col min="14884" max="14884" customWidth="1" width="11.42578125"/>
    <col min="14885" max="14885" customWidth="1" width="11.42578125"/>
    <col min="14886" max="14886" customWidth="1" width="11.42578125"/>
    <col min="14887" max="14887" customWidth="1" width="11.42578125"/>
    <col min="14888" max="14888" customWidth="1" width="11.42578125"/>
    <col min="14889" max="14889" customWidth="1" width="11.42578125"/>
    <col min="14890" max="14890" customWidth="1" width="11.42578125"/>
    <col min="14891" max="14891" customWidth="1" width="11.42578125"/>
    <col min="14892" max="14892" customWidth="1" width="11.42578125"/>
    <col min="14893" max="14893" customWidth="1" width="11.42578125"/>
    <col min="14894" max="14894" customWidth="1" width="11.42578125"/>
    <col min="14895" max="14895" customWidth="1" width="11.42578125"/>
    <col min="14896" max="14896" customWidth="1" width="11.42578125"/>
    <col min="14897" max="14897" customWidth="1" width="11.42578125"/>
    <col min="14898" max="14898" customWidth="1" width="11.42578125"/>
    <col min="14899" max="14899" customWidth="1" width="11.42578125"/>
    <col min="14900" max="14900" customWidth="1" width="11.42578125"/>
    <col min="14901" max="14901" customWidth="1" width="11.42578125"/>
    <col min="14902" max="14902" customWidth="1" width="11.42578125"/>
    <col min="14903" max="14903" customWidth="1" width="11.42578125"/>
    <col min="14904" max="14904" customWidth="1" width="11.42578125"/>
    <col min="14905" max="14905" customWidth="1" width="11.42578125"/>
    <col min="14906" max="14906" customWidth="1" width="11.42578125"/>
    <col min="14907" max="14907" customWidth="1" width="11.42578125"/>
    <col min="14908" max="14908" customWidth="1" width="11.42578125"/>
    <col min="14909" max="14909" customWidth="1" width="11.42578125"/>
    <col min="14910" max="14910" customWidth="1" width="11.42578125"/>
    <col min="14911" max="14911" customWidth="1" width="11.42578125"/>
    <col min="14912" max="14912" customWidth="1" width="11.42578125"/>
    <col min="14913" max="14913" customWidth="1" width="11.42578125"/>
    <col min="14914" max="14914" customWidth="1" width="11.42578125"/>
    <col min="14915" max="14915" customWidth="1" width="11.42578125"/>
    <col min="14916" max="14916" customWidth="1" width="11.42578125"/>
    <col min="14917" max="14917" customWidth="1" width="11.42578125"/>
    <col min="14918" max="14918" customWidth="1" width="11.42578125"/>
    <col min="14919" max="14919" customWidth="1" width="11.42578125"/>
    <col min="14920" max="14920" customWidth="1" width="11.42578125"/>
    <col min="14921" max="14921" customWidth="1" width="11.42578125"/>
    <col min="14922" max="14922" customWidth="1" width="11.42578125"/>
    <col min="14923" max="14923" customWidth="1" width="11.42578125"/>
    <col min="14924" max="14924" customWidth="1" width="11.42578125"/>
    <col min="14925" max="14925" customWidth="1" width="11.42578125"/>
    <col min="14926" max="14926" customWidth="1" width="11.42578125"/>
    <col min="14927" max="14927" customWidth="1" width="11.42578125"/>
    <col min="14928" max="14928" customWidth="1" width="11.42578125"/>
    <col min="14929" max="14929" customWidth="1" width="11.42578125"/>
    <col min="14930" max="14930" customWidth="1" width="11.42578125"/>
    <col min="14931" max="14931" customWidth="1" width="11.42578125"/>
    <col min="14932" max="14932" customWidth="1" width="11.42578125"/>
    <col min="14933" max="14933" customWidth="1" width="11.42578125"/>
    <col min="14934" max="14934" customWidth="1" width="11.42578125"/>
    <col min="14935" max="14935" customWidth="1" width="11.42578125"/>
    <col min="14936" max="14936" customWidth="1" width="11.42578125"/>
    <col min="14937" max="14937" customWidth="1" width="11.42578125"/>
    <col min="14938" max="14938" customWidth="1" width="11.42578125"/>
    <col min="14939" max="14939" customWidth="1" width="11.42578125"/>
    <col min="14940" max="14940" customWidth="1" width="11.42578125"/>
    <col min="14941" max="14941" customWidth="1" width="11.42578125"/>
    <col min="14942" max="14942" customWidth="1" width="11.42578125"/>
    <col min="14943" max="14943" customWidth="1" width="11.42578125"/>
    <col min="14944" max="14944" customWidth="1" width="11.42578125"/>
    <col min="14945" max="14945" customWidth="1" width="11.42578125"/>
    <col min="14946" max="14946" customWidth="1" width="11.42578125"/>
    <col min="14947" max="14947" customWidth="1" width="11.42578125"/>
    <col min="14948" max="14948" customWidth="1" width="11.42578125"/>
    <col min="14949" max="14949" customWidth="1" width="11.42578125"/>
    <col min="14950" max="14950" customWidth="1" width="11.42578125"/>
    <col min="14951" max="14951" customWidth="1" width="11.42578125"/>
    <col min="14952" max="14952" customWidth="1" width="11.42578125"/>
    <col min="14953" max="14953" customWidth="1" width="11.42578125"/>
    <col min="14954" max="14954" customWidth="1" width="11.42578125"/>
    <col min="14955" max="14955" customWidth="1" width="11.42578125"/>
    <col min="14956" max="14956" customWidth="1" width="11.42578125"/>
    <col min="14957" max="14957" customWidth="1" width="11.42578125"/>
    <col min="14958" max="14958" customWidth="1" width="11.42578125"/>
    <col min="14959" max="14959" customWidth="1" width="11.42578125"/>
    <col min="14960" max="14960" customWidth="1" width="11.42578125"/>
    <col min="14961" max="14961" customWidth="1" width="11.42578125"/>
    <col min="14962" max="14962" customWidth="1" width="11.42578125"/>
    <col min="14963" max="14963" customWidth="1" width="11.42578125"/>
    <col min="14964" max="14964" customWidth="1" width="11.42578125"/>
    <col min="14965" max="14965" customWidth="1" width="11.42578125"/>
    <col min="14966" max="14966" customWidth="1" width="11.42578125"/>
    <col min="14967" max="14967" customWidth="1" width="11.42578125"/>
    <col min="14968" max="14968" customWidth="1" width="11.42578125"/>
    <col min="14969" max="14969" customWidth="1" width="11.42578125"/>
    <col min="14970" max="14970" customWidth="1" width="11.42578125"/>
    <col min="14971" max="14971" customWidth="1" width="11.42578125"/>
    <col min="14972" max="14972" customWidth="1" width="11.42578125"/>
    <col min="14973" max="14973" customWidth="1" width="11.42578125"/>
    <col min="14974" max="14974" customWidth="1" width="11.42578125"/>
    <col min="14975" max="14975" customWidth="1" width="11.42578125"/>
    <col min="14976" max="14976" customWidth="1" width="11.42578125"/>
    <col min="14977" max="14977" customWidth="1" width="11.42578125"/>
    <col min="14978" max="14978" customWidth="1" width="11.42578125"/>
    <col min="14979" max="14979" customWidth="1" width="11.42578125"/>
    <col min="14980" max="14980" customWidth="1" width="11.42578125"/>
    <col min="14981" max="14981" customWidth="1" width="11.42578125"/>
    <col min="14982" max="14982" customWidth="1" width="11.42578125"/>
    <col min="14983" max="14983" customWidth="1" width="11.42578125"/>
    <col min="14984" max="14984" customWidth="1" width="11.42578125"/>
    <col min="14985" max="14985" customWidth="1" width="11.42578125"/>
    <col min="14986" max="14986" customWidth="1" width="11.42578125"/>
    <col min="14987" max="14987" customWidth="1" width="11.42578125"/>
    <col min="14988" max="14988" customWidth="1" width="11.42578125"/>
    <col min="14989" max="14989" customWidth="1" width="11.42578125"/>
    <col min="14990" max="14990" customWidth="1" width="11.42578125"/>
    <col min="14991" max="14991" customWidth="1" width="11.42578125"/>
    <col min="14992" max="14992" customWidth="1" width="11.42578125"/>
    <col min="14993" max="14993" customWidth="1" width="11.42578125"/>
    <col min="14994" max="14994" customWidth="1" width="11.42578125"/>
    <col min="14995" max="14995" customWidth="1" width="11.42578125"/>
    <col min="14996" max="14996" customWidth="1" width="11.42578125"/>
    <col min="14997" max="14997" customWidth="1" width="11.42578125"/>
    <col min="14998" max="14998" customWidth="1" width="11.42578125"/>
    <col min="14999" max="14999" customWidth="1" width="11.42578125"/>
    <col min="15000" max="15000" customWidth="1" width="11.42578125"/>
    <col min="15001" max="15001" customWidth="1" width="11.42578125"/>
    <col min="15002" max="15002" customWidth="1" width="11.42578125"/>
    <col min="15003" max="15003" customWidth="1" width="11.42578125"/>
    <col min="15004" max="15004" customWidth="1" width="11.42578125"/>
    <col min="15005" max="15005" customWidth="1" width="11.42578125"/>
    <col min="15006" max="15006" customWidth="1" width="11.42578125"/>
    <col min="15007" max="15007" customWidth="1" width="11.42578125"/>
    <col min="15008" max="15008" customWidth="1" width="11.42578125"/>
    <col min="15009" max="15009" customWidth="1" width="11.42578125"/>
    <col min="15010" max="15010" customWidth="1" width="11.42578125"/>
    <col min="15011" max="15011" customWidth="1" width="11.42578125"/>
    <col min="15012" max="15012" customWidth="1" width="11.42578125"/>
    <col min="15013" max="15013" customWidth="1" width="11.42578125"/>
    <col min="15014" max="15014" customWidth="1" width="11.42578125"/>
    <col min="15015" max="15015" customWidth="1" width="11.42578125"/>
    <col min="15016" max="15016" customWidth="1" width="11.42578125"/>
    <col min="15017" max="15017" customWidth="1" width="11.42578125"/>
    <col min="15018" max="15018" customWidth="1" width="11.42578125"/>
    <col min="15019" max="15019" customWidth="1" width="11.42578125"/>
    <col min="15020" max="15020" customWidth="1" width="11.42578125"/>
    <col min="15021" max="15021" customWidth="1" width="11.42578125"/>
    <col min="15022" max="15022" customWidth="1" width="11.42578125"/>
    <col min="15023" max="15023" customWidth="1" width="11.42578125"/>
    <col min="15024" max="15024" customWidth="1" width="11.42578125"/>
    <col min="15025" max="15025" customWidth="1" width="11.42578125"/>
    <col min="15026" max="15026" customWidth="1" width="11.42578125"/>
    <col min="15027" max="15027" customWidth="1" width="11.42578125"/>
    <col min="15028" max="15028" customWidth="1" width="11.42578125"/>
    <col min="15029" max="15029" customWidth="1" width="11.42578125"/>
    <col min="15030" max="15030" customWidth="1" width="11.42578125"/>
    <col min="15031" max="15031" customWidth="1" width="11.42578125"/>
    <col min="15032" max="15032" customWidth="1" width="11.42578125"/>
    <col min="15033" max="15033" customWidth="1" width="11.42578125"/>
    <col min="15034" max="15034" customWidth="1" width="11.42578125"/>
    <col min="15035" max="15035" customWidth="1" width="11.42578125"/>
    <col min="15036" max="15036" customWidth="1" width="11.42578125"/>
    <col min="15037" max="15037" customWidth="1" width="11.42578125"/>
    <col min="15038" max="15038" customWidth="1" width="11.42578125"/>
    <col min="15039" max="15039" customWidth="1" width="11.42578125"/>
    <col min="15040" max="15040" customWidth="1" width="11.42578125"/>
    <col min="15041" max="15041" customWidth="1" width="11.42578125"/>
    <col min="15042" max="15042" customWidth="1" width="11.42578125"/>
    <col min="15043" max="15043" customWidth="1" width="11.42578125"/>
    <col min="15044" max="15044" customWidth="1" width="11.42578125"/>
    <col min="15045" max="15045" customWidth="1" width="11.42578125"/>
    <col min="15046" max="15046" customWidth="1" width="11.42578125"/>
    <col min="15047" max="15047" customWidth="1" width="11.42578125"/>
    <col min="15048" max="15048" customWidth="1" width="11.42578125"/>
    <col min="15049" max="15049" customWidth="1" width="11.42578125"/>
    <col min="15050" max="15050" customWidth="1" width="11.42578125"/>
    <col min="15051" max="15051" customWidth="1" width="11.42578125"/>
    <col min="15052" max="15052" customWidth="1" width="11.42578125"/>
    <col min="15053" max="15053" customWidth="1" width="11.42578125"/>
    <col min="15054" max="15054" customWidth="1" width="11.42578125"/>
    <col min="15055" max="15055" customWidth="1" width="11.42578125"/>
    <col min="15056" max="15056" customWidth="1" width="11.42578125"/>
    <col min="15057" max="15057" customWidth="1" width="11.42578125"/>
    <col min="15058" max="15058" customWidth="1" width="11.42578125"/>
    <col min="15059" max="15059" customWidth="1" width="11.42578125"/>
    <col min="15060" max="15060" customWidth="1" width="11.42578125"/>
    <col min="15061" max="15061" customWidth="1" width="11.42578125"/>
    <col min="15062" max="15062" customWidth="1" width="11.42578125"/>
    <col min="15063" max="15063" customWidth="1" width="11.42578125"/>
    <col min="15064" max="15064" customWidth="1" width="11.42578125"/>
    <col min="15065" max="15065" customWidth="1" width="11.42578125"/>
    <col min="15066" max="15066" customWidth="1" width="11.42578125"/>
    <col min="15067" max="15067" customWidth="1" width="11.42578125"/>
    <col min="15068" max="15068" customWidth="1" width="11.42578125"/>
    <col min="15069" max="15069" customWidth="1" width="11.42578125"/>
    <col min="15070" max="15070" customWidth="1" width="11.42578125"/>
    <col min="15071" max="15071" customWidth="1" width="11.42578125"/>
    <col min="15072" max="15072" customWidth="1" width="11.42578125"/>
    <col min="15073" max="15073" customWidth="1" width="11.42578125"/>
    <col min="15074" max="15074" customWidth="1" width="11.42578125"/>
    <col min="15075" max="15075" customWidth="1" width="11.42578125"/>
    <col min="15076" max="15076" customWidth="1" width="11.42578125"/>
    <col min="15077" max="15077" customWidth="1" width="11.42578125"/>
    <col min="15078" max="15078" customWidth="1" width="11.42578125"/>
    <col min="15079" max="15079" customWidth="1" width="11.42578125"/>
    <col min="15080" max="15080" customWidth="1" width="11.42578125"/>
    <col min="15081" max="15081" customWidth="1" width="11.42578125"/>
    <col min="15082" max="15082" customWidth="1" width="11.42578125"/>
    <col min="15083" max="15083" customWidth="1" width="11.42578125"/>
    <col min="15084" max="15084" customWidth="1" width="11.42578125"/>
    <col min="15085" max="15085" customWidth="1" width="11.42578125"/>
    <col min="15086" max="15086" customWidth="1" width="11.42578125"/>
    <col min="15087" max="15087" customWidth="1" width="11.42578125"/>
    <col min="15088" max="15088" customWidth="1" width="11.42578125"/>
    <col min="15089" max="15089" customWidth="1" width="11.42578125"/>
    <col min="15090" max="15090" customWidth="1" width="11.42578125"/>
    <col min="15091" max="15091" customWidth="1" width="11.42578125"/>
    <col min="15092" max="15092" customWidth="1" width="11.42578125"/>
    <col min="15093" max="15093" customWidth="1" width="11.42578125"/>
    <col min="15094" max="15094" customWidth="1" width="11.42578125"/>
    <col min="15095" max="15095" customWidth="1" width="11.42578125"/>
    <col min="15096" max="15096" customWidth="1" width="11.42578125"/>
    <col min="15097" max="15097" customWidth="1" width="11.42578125"/>
    <col min="15098" max="15098" customWidth="1" width="11.42578125"/>
    <col min="15099" max="15099" customWidth="1" width="11.42578125"/>
    <col min="15100" max="15100" customWidth="1" width="11.42578125"/>
    <col min="15101" max="15101" customWidth="1" width="11.42578125"/>
    <col min="15102" max="15102" customWidth="1" width="11.42578125"/>
    <col min="15103" max="15103" customWidth="1" width="11.42578125"/>
    <col min="15104" max="15104" customWidth="1" width="11.42578125"/>
    <col min="15105" max="15105" customWidth="1" width="11.42578125"/>
    <col min="15106" max="15106" customWidth="1" width="11.42578125"/>
    <col min="15107" max="15107" customWidth="1" width="11.42578125"/>
    <col min="15108" max="15108" customWidth="1" width="11.42578125"/>
    <col min="15109" max="15109" customWidth="1" width="11.42578125"/>
    <col min="15110" max="15110" customWidth="1" width="11.42578125"/>
    <col min="15111" max="15111" customWidth="1" width="11.42578125"/>
    <col min="15112" max="15112" customWidth="1" width="11.42578125"/>
    <col min="15113" max="15113" customWidth="1" width="11.42578125"/>
    <col min="15114" max="15114" customWidth="1" width="11.42578125"/>
    <col min="15115" max="15115" customWidth="1" width="11.42578125"/>
    <col min="15116" max="15116" customWidth="1" width="11.42578125"/>
    <col min="15117" max="15117" customWidth="1" width="11.42578125"/>
    <col min="15118" max="15118" customWidth="1" width="11.42578125"/>
    <col min="15119" max="15119" customWidth="1" width="11.42578125"/>
    <col min="15120" max="15120" customWidth="1" width="11.42578125"/>
    <col min="15121" max="15121" customWidth="1" width="11.42578125"/>
    <col min="15122" max="15122" customWidth="1" width="11.42578125"/>
    <col min="15123" max="15123" customWidth="1" width="11.42578125"/>
    <col min="15124" max="15124" customWidth="1" width="11.42578125"/>
    <col min="15125" max="15125" customWidth="1" width="11.42578125"/>
    <col min="15126" max="15126" customWidth="1" width="11.42578125"/>
    <col min="15127" max="15127" customWidth="1" width="11.42578125"/>
    <col min="15128" max="15128" customWidth="1" width="11.42578125"/>
    <col min="15129" max="15129" customWidth="1" width="11.42578125"/>
    <col min="15130" max="15130" customWidth="1" width="11.42578125"/>
    <col min="15131" max="15131" customWidth="1" width="11.42578125"/>
    <col min="15132" max="15132" customWidth="1" width="11.42578125"/>
    <col min="15133" max="15133" customWidth="1" width="11.42578125"/>
    <col min="15134" max="15134" customWidth="1" width="11.42578125"/>
    <col min="15135" max="15135" customWidth="1" width="11.42578125"/>
    <col min="15136" max="15136" customWidth="1" width="11.42578125"/>
    <col min="15137" max="15137" customWidth="1" width="11.42578125"/>
    <col min="15138" max="15138" customWidth="1" width="11.42578125"/>
    <col min="15139" max="15139" customWidth="1" width="11.42578125"/>
    <col min="15140" max="15140" customWidth="1" width="11.42578125"/>
    <col min="15141" max="15141" customWidth="1" width="11.42578125"/>
    <col min="15142" max="15142" customWidth="1" width="11.42578125"/>
    <col min="15143" max="15143" customWidth="1" width="11.42578125"/>
    <col min="15144" max="15144" customWidth="1" width="11.42578125"/>
    <col min="15145" max="15145" customWidth="1" width="11.42578125"/>
    <col min="15146" max="15146" customWidth="1" width="11.42578125"/>
    <col min="15147" max="15147" customWidth="1" width="11.42578125"/>
    <col min="15148" max="15148" customWidth="1" width="11.42578125"/>
    <col min="15149" max="15149" customWidth="1" width="11.42578125"/>
    <col min="15150" max="15150" customWidth="1" width="11.42578125"/>
    <col min="15151" max="15151" customWidth="1" width="11.42578125"/>
    <col min="15152" max="15152" customWidth="1" width="11.42578125"/>
    <col min="15153" max="15153" customWidth="1" width="11.42578125"/>
    <col min="15154" max="15154" customWidth="1" width="11.42578125"/>
    <col min="15155" max="15155" customWidth="1" width="11.42578125"/>
    <col min="15156" max="15156" customWidth="1" width="11.42578125"/>
    <col min="15157" max="15157" customWidth="1" width="11.42578125"/>
    <col min="15158" max="15158" customWidth="1" width="11.42578125"/>
    <col min="15159" max="15159" customWidth="1" width="11.42578125"/>
    <col min="15160" max="15160" customWidth="1" width="11.42578125"/>
    <col min="15161" max="15161" customWidth="1" width="11.42578125"/>
    <col min="15162" max="15162" customWidth="1" width="11.42578125"/>
    <col min="15163" max="15163" customWidth="1" width="11.42578125"/>
    <col min="15164" max="15164" customWidth="1" width="11.42578125"/>
    <col min="15165" max="15165" customWidth="1" width="11.42578125"/>
    <col min="15166" max="15166" customWidth="1" width="11.42578125"/>
    <col min="15167" max="15167" customWidth="1" width="11.42578125"/>
    <col min="15168" max="15168" customWidth="1" width="11.42578125"/>
    <col min="15169" max="15169" customWidth="1" width="11.42578125"/>
    <col min="15170" max="15170" customWidth="1" width="11.42578125"/>
    <col min="15171" max="15171" customWidth="1" width="11.42578125"/>
    <col min="15172" max="15172" customWidth="1" width="11.42578125"/>
    <col min="15173" max="15173" customWidth="1" width="11.42578125"/>
    <col min="15174" max="15174" customWidth="1" width="11.42578125"/>
    <col min="15175" max="15175" customWidth="1" width="11.42578125"/>
    <col min="15176" max="15176" customWidth="1" width="11.42578125"/>
    <col min="15177" max="15177" customWidth="1" width="11.42578125"/>
    <col min="15178" max="15178" customWidth="1" width="11.42578125"/>
    <col min="15179" max="15179" customWidth="1" width="11.42578125"/>
    <col min="15180" max="15180" customWidth="1" width="11.42578125"/>
    <col min="15181" max="15181" customWidth="1" width="11.42578125"/>
    <col min="15182" max="15182" customWidth="1" width="11.42578125"/>
    <col min="15183" max="15183" customWidth="1" width="11.42578125"/>
    <col min="15184" max="15184" customWidth="1" width="11.42578125"/>
    <col min="15185" max="15185" customWidth="1" width="11.42578125"/>
    <col min="15186" max="15186" customWidth="1" width="11.42578125"/>
    <col min="15187" max="15187" customWidth="1" width="11.42578125"/>
    <col min="15188" max="15188" customWidth="1" width="11.42578125"/>
    <col min="15189" max="15189" customWidth="1" width="11.42578125"/>
    <col min="15190" max="15190" customWidth="1" width="11.42578125"/>
    <col min="15191" max="15191" customWidth="1" width="11.42578125"/>
    <col min="15192" max="15192" customWidth="1" width="11.42578125"/>
    <col min="15193" max="15193" customWidth="1" width="11.42578125"/>
    <col min="15194" max="15194" customWidth="1" width="11.42578125"/>
    <col min="15195" max="15195" customWidth="1" width="11.42578125"/>
    <col min="15196" max="15196" customWidth="1" width="11.42578125"/>
    <col min="15197" max="15197" customWidth="1" width="11.42578125"/>
    <col min="15198" max="15198" customWidth="1" width="11.42578125"/>
    <col min="15199" max="15199" customWidth="1" width="11.42578125"/>
    <col min="15200" max="15200" customWidth="1" width="11.42578125"/>
    <col min="15201" max="15201" customWidth="1" width="11.42578125"/>
    <col min="15202" max="15202" customWidth="1" width="11.42578125"/>
    <col min="15203" max="15203" customWidth="1" width="11.42578125"/>
    <col min="15204" max="15204" customWidth="1" width="11.42578125"/>
    <col min="15205" max="15205" customWidth="1" width="11.42578125"/>
    <col min="15206" max="15206" customWidth="1" width="11.42578125"/>
    <col min="15207" max="15207" customWidth="1" width="11.42578125"/>
    <col min="15208" max="15208" customWidth="1" width="11.42578125"/>
    <col min="15209" max="15209" customWidth="1" width="11.42578125"/>
    <col min="15210" max="15210" customWidth="1" width="11.42578125"/>
    <col min="15211" max="15211" customWidth="1" width="11.42578125"/>
    <col min="15212" max="15212" customWidth="1" width="11.42578125"/>
    <col min="15213" max="15213" customWidth="1" width="11.42578125"/>
    <col min="15214" max="15214" customWidth="1" width="11.42578125"/>
    <col min="15215" max="15215" customWidth="1" width="11.42578125"/>
    <col min="15216" max="15216" customWidth="1" width="11.42578125"/>
    <col min="15217" max="15217" customWidth="1" width="11.42578125"/>
    <col min="15218" max="15218" customWidth="1" width="11.42578125"/>
    <col min="15219" max="15219" customWidth="1" width="11.42578125"/>
    <col min="15220" max="15220" customWidth="1" width="11.42578125"/>
    <col min="15221" max="15221" customWidth="1" width="11.42578125"/>
    <col min="15222" max="15222" customWidth="1" width="11.42578125"/>
    <col min="15223" max="15223" customWidth="1" width="11.42578125"/>
    <col min="15224" max="15224" customWidth="1" width="11.42578125"/>
    <col min="15225" max="15225" customWidth="1" width="11.42578125"/>
    <col min="15226" max="15226" customWidth="1" width="11.42578125"/>
    <col min="15227" max="15227" customWidth="1" width="11.42578125"/>
    <col min="15228" max="15228" customWidth="1" width="11.42578125"/>
    <col min="15229" max="15229" customWidth="1" width="11.42578125"/>
    <col min="15230" max="15230" customWidth="1" width="11.42578125"/>
    <col min="15231" max="15231" customWidth="1" width="11.42578125"/>
    <col min="15232" max="15232" customWidth="1" width="11.42578125"/>
    <col min="15233" max="15233" customWidth="1" width="11.42578125"/>
    <col min="15234" max="15234" customWidth="1" width="11.42578125"/>
    <col min="15235" max="15235" customWidth="1" width="11.42578125"/>
    <col min="15236" max="15236" customWidth="1" width="11.42578125"/>
    <col min="15237" max="15237" customWidth="1" width="11.42578125"/>
    <col min="15238" max="15238" customWidth="1" width="11.42578125"/>
    <col min="15239" max="15239" customWidth="1" width="11.42578125"/>
    <col min="15240" max="15240" customWidth="1" width="11.42578125"/>
    <col min="15241" max="15241" customWidth="1" width="11.42578125"/>
    <col min="15242" max="15242" customWidth="1" width="11.42578125"/>
    <col min="15243" max="15243" customWidth="1" width="11.42578125"/>
    <col min="15244" max="15244" customWidth="1" width="11.42578125"/>
    <col min="15245" max="15245" customWidth="1" width="11.42578125"/>
    <col min="15246" max="15246" customWidth="1" width="11.42578125"/>
    <col min="15247" max="15247" customWidth="1" width="11.42578125"/>
    <col min="15248" max="15248" customWidth="1" width="11.42578125"/>
    <col min="15249" max="15249" customWidth="1" width="11.42578125"/>
    <col min="15250" max="15250" customWidth="1" width="11.42578125"/>
    <col min="15251" max="15251" customWidth="1" width="11.42578125"/>
    <col min="15252" max="15252" customWidth="1" width="11.42578125"/>
    <col min="15253" max="15253" customWidth="1" width="11.42578125"/>
    <col min="15254" max="15254" customWidth="1" width="11.42578125"/>
    <col min="15255" max="15255" customWidth="1" width="11.42578125"/>
    <col min="15256" max="15256" customWidth="1" width="11.42578125"/>
    <col min="15257" max="15257" customWidth="1" width="11.42578125"/>
    <col min="15258" max="15258" customWidth="1" width="11.42578125"/>
    <col min="15259" max="15259" customWidth="1" width="11.42578125"/>
    <col min="15260" max="15260" customWidth="1" width="11.42578125"/>
    <col min="15261" max="15261" customWidth="1" width="11.42578125"/>
    <col min="15262" max="15262" customWidth="1" width="11.42578125"/>
    <col min="15263" max="15263" customWidth="1" width="11.42578125"/>
    <col min="15264" max="15264" customWidth="1" width="11.42578125"/>
    <col min="15265" max="15265" customWidth="1" width="11.42578125"/>
    <col min="15266" max="15266" customWidth="1" width="11.42578125"/>
    <col min="15267" max="15267" customWidth="1" width="11.42578125"/>
    <col min="15268" max="15268" customWidth="1" width="11.42578125"/>
    <col min="15269" max="15269" customWidth="1" width="11.42578125"/>
    <col min="15270" max="15270" customWidth="1" width="11.42578125"/>
    <col min="15271" max="15271" customWidth="1" width="11.42578125"/>
    <col min="15272" max="15272" customWidth="1" width="11.42578125"/>
    <col min="15273" max="15273" customWidth="1" width="11.42578125"/>
    <col min="15274" max="15274" customWidth="1" width="11.42578125"/>
    <col min="15275" max="15275" customWidth="1" width="11.42578125"/>
    <col min="15276" max="15276" customWidth="1" width="11.42578125"/>
    <col min="15277" max="15277" customWidth="1" width="11.42578125"/>
    <col min="15278" max="15278" customWidth="1" width="11.42578125"/>
    <col min="15279" max="15279" customWidth="1" width="11.42578125"/>
    <col min="15280" max="15280" customWidth="1" width="11.42578125"/>
    <col min="15281" max="15281" customWidth="1" width="11.42578125"/>
    <col min="15282" max="15282" customWidth="1" width="11.42578125"/>
    <col min="15283" max="15283" customWidth="1" width="11.42578125"/>
    <col min="15284" max="15284" customWidth="1" width="11.42578125"/>
    <col min="15285" max="15285" customWidth="1" width="11.42578125"/>
    <col min="15286" max="15286" customWidth="1" width="11.42578125"/>
    <col min="15287" max="15287" customWidth="1" width="11.42578125"/>
    <col min="15288" max="15288" customWidth="1" width="11.42578125"/>
    <col min="15289" max="15289" customWidth="1" width="11.42578125"/>
    <col min="15290" max="15290" customWidth="1" width="11.42578125"/>
    <col min="15291" max="15291" customWidth="1" width="11.42578125"/>
    <col min="15292" max="15292" customWidth="1" width="11.42578125"/>
    <col min="15293" max="15293" customWidth="1" width="11.42578125"/>
    <col min="15294" max="15294" customWidth="1" width="11.42578125"/>
    <col min="15295" max="15295" customWidth="1" width="11.42578125"/>
    <col min="15296" max="15296" customWidth="1" width="11.42578125"/>
    <col min="15297" max="15297" customWidth="1" width="11.42578125"/>
    <col min="15298" max="15298" customWidth="1" width="11.42578125"/>
    <col min="15299" max="15299" customWidth="1" width="11.42578125"/>
    <col min="15300" max="15300" customWidth="1" width="11.42578125"/>
    <col min="15301" max="15301" customWidth="1" width="11.42578125"/>
    <col min="15302" max="15302" customWidth="1" width="11.42578125"/>
    <col min="15303" max="15303" customWidth="1" width="11.42578125"/>
    <col min="15304" max="15304" customWidth="1" width="11.42578125"/>
    <col min="15305" max="15305" customWidth="1" width="11.42578125"/>
    <col min="15306" max="15306" customWidth="1" width="11.42578125"/>
    <col min="15307" max="15307" customWidth="1" width="11.42578125"/>
    <col min="15308" max="15308" customWidth="1" width="11.42578125"/>
    <col min="15309" max="15309" customWidth="1" width="11.42578125"/>
    <col min="15310" max="15310" customWidth="1" width="11.42578125"/>
    <col min="15311" max="15311" customWidth="1" width="11.42578125"/>
    <col min="15312" max="15312" customWidth="1" width="11.42578125"/>
    <col min="15313" max="15313" customWidth="1" width="11.42578125"/>
    <col min="15314" max="15314" customWidth="1" width="11.42578125"/>
    <col min="15315" max="15315" customWidth="1" width="11.42578125"/>
    <col min="15316" max="15316" customWidth="1" width="11.42578125"/>
    <col min="15317" max="15317" customWidth="1" width="11.42578125"/>
    <col min="15318" max="15318" customWidth="1" width="11.42578125"/>
    <col min="15319" max="15319" customWidth="1" width="11.42578125"/>
    <col min="15320" max="15320" customWidth="1" width="11.42578125"/>
    <col min="15321" max="15321" customWidth="1" width="11.42578125"/>
    <col min="15322" max="15322" customWidth="1" width="11.42578125"/>
    <col min="15323" max="15323" customWidth="1" width="11.42578125"/>
    <col min="15324" max="15324" customWidth="1" width="11.42578125"/>
    <col min="15325" max="15325" customWidth="1" width="11.42578125"/>
    <col min="15326" max="15326" customWidth="1" width="11.42578125"/>
    <col min="15327" max="15327" customWidth="1" width="11.42578125"/>
    <col min="15328" max="15328" customWidth="1" width="11.42578125"/>
    <col min="15329" max="15329" customWidth="1" width="11.42578125"/>
    <col min="15330" max="15330" customWidth="1" width="11.42578125"/>
    <col min="15331" max="15331" customWidth="1" width="11.42578125"/>
    <col min="15332" max="15332" customWidth="1" width="11.42578125"/>
    <col min="15333" max="15333" customWidth="1" width="11.42578125"/>
    <col min="15334" max="15334" customWidth="1" width="11.42578125"/>
    <col min="15335" max="15335" customWidth="1" width="11.42578125"/>
    <col min="15336" max="15336" customWidth="1" width="11.42578125"/>
    <col min="15337" max="15337" customWidth="1" width="11.42578125"/>
    <col min="15338" max="15338" customWidth="1" width="11.42578125"/>
    <col min="15339" max="15339" customWidth="1" width="11.42578125"/>
    <col min="15340" max="15340" customWidth="1" width="11.42578125"/>
    <col min="15341" max="15341" customWidth="1" width="11.42578125"/>
    <col min="15342" max="15342" customWidth="1" width="11.42578125"/>
    <col min="15343" max="15343" customWidth="1" width="11.42578125"/>
    <col min="15344" max="15344" customWidth="1" width="11.42578125"/>
    <col min="15345" max="15345" customWidth="1" width="11.42578125"/>
    <col min="15346" max="15346" customWidth="1" width="11.42578125"/>
    <col min="15347" max="15347" customWidth="1" width="11.42578125"/>
    <col min="15348" max="15348" customWidth="1" width="11.42578125"/>
    <col min="15349" max="15349" customWidth="1" width="11.42578125"/>
    <col min="15350" max="15350" customWidth="1" width="11.42578125"/>
    <col min="15351" max="15351" customWidth="1" width="11.42578125"/>
    <col min="15352" max="15352" customWidth="1" width="11.42578125"/>
    <col min="15353" max="15353" customWidth="1" width="11.42578125"/>
    <col min="15354" max="15354" customWidth="1" width="11.42578125"/>
    <col min="15355" max="15355" customWidth="1" width="11.42578125"/>
    <col min="15356" max="15356" customWidth="1" width="11.42578125"/>
    <col min="15357" max="15357" customWidth="1" width="11.42578125"/>
    <col min="15358" max="15358" customWidth="1" width="11.42578125"/>
    <col min="15359" max="15359" customWidth="1" width="11.42578125"/>
    <col min="15360" max="15360" customWidth="1" width="11.42578125"/>
    <col min="15361" max="15361" customWidth="1" width="11.42578125"/>
    <col min="15362" max="15362" customWidth="1" width="11.42578125"/>
    <col min="15363" max="15363" customWidth="1" width="11.42578125"/>
    <col min="15364" max="15364" customWidth="1" width="11.42578125"/>
    <col min="15365" max="15365" customWidth="1" width="11.42578125"/>
    <col min="15366" max="15366" customWidth="1" width="11.42578125"/>
    <col min="15367" max="15367" customWidth="1" width="11.42578125"/>
    <col min="15368" max="15368" customWidth="1" width="11.42578125"/>
    <col min="15369" max="15369" customWidth="1" width="11.42578125"/>
    <col min="15370" max="15370" customWidth="1" width="11.42578125"/>
    <col min="15371" max="15371" customWidth="1" width="11.42578125"/>
    <col min="15372" max="15372" customWidth="1" width="11.42578125"/>
    <col min="15373" max="15373" customWidth="1" width="11.42578125"/>
    <col min="15374" max="15374" customWidth="1" width="11.42578125"/>
    <col min="15375" max="15375" customWidth="1" width="11.42578125"/>
    <col min="15376" max="15376" customWidth="1" width="11.42578125"/>
    <col min="15377" max="15377" customWidth="1" width="11.42578125"/>
    <col min="15378" max="15378" customWidth="1" width="11.42578125"/>
    <col min="15379" max="15379" customWidth="1" width="11.42578125"/>
    <col min="15380" max="15380" customWidth="1" width="11.42578125"/>
    <col min="15381" max="15381" customWidth="1" width="11.42578125"/>
    <col min="15382" max="15382" customWidth="1" width="11.42578125"/>
    <col min="15383" max="15383" customWidth="1" width="11.42578125"/>
    <col min="15384" max="15384" customWidth="1" width="11.42578125"/>
    <col min="15385" max="15385" customWidth="1" width="11.42578125"/>
    <col min="15386" max="15386" customWidth="1" width="11.42578125"/>
    <col min="15387" max="15387" customWidth="1" width="11.42578125"/>
    <col min="15388" max="15388" customWidth="1" width="11.42578125"/>
    <col min="15389" max="15389" customWidth="1" width="11.42578125"/>
    <col min="15390" max="15390" customWidth="1" width="11.42578125"/>
    <col min="15391" max="15391" customWidth="1" width="11.42578125"/>
    <col min="15392" max="15392" customWidth="1" width="11.42578125"/>
    <col min="15393" max="15393" customWidth="1" width="11.42578125"/>
    <col min="15394" max="15394" customWidth="1" width="11.42578125"/>
    <col min="15395" max="15395" customWidth="1" width="11.42578125"/>
    <col min="15396" max="15396" customWidth="1" width="11.42578125"/>
    <col min="15397" max="15397" customWidth="1" width="11.42578125"/>
    <col min="15398" max="15398" customWidth="1" width="11.42578125"/>
    <col min="15399" max="15399" customWidth="1" width="11.42578125"/>
    <col min="15400" max="15400" customWidth="1" width="11.42578125"/>
    <col min="15401" max="15401" customWidth="1" width="11.42578125"/>
    <col min="15402" max="15402" customWidth="1" width="11.42578125"/>
    <col min="15403" max="15403" customWidth="1" width="11.42578125"/>
    <col min="15404" max="15404" customWidth="1" width="11.42578125"/>
    <col min="15405" max="15405" customWidth="1" width="11.42578125"/>
    <col min="15406" max="15406" customWidth="1" width="11.42578125"/>
    <col min="15407" max="15407" customWidth="1" width="11.42578125"/>
    <col min="15408" max="15408" customWidth="1" width="11.42578125"/>
    <col min="15409" max="15409" customWidth="1" width="11.42578125"/>
    <col min="15410" max="15410" customWidth="1" width="11.42578125"/>
    <col min="15411" max="15411" customWidth="1" width="11.42578125"/>
    <col min="15412" max="15412" customWidth="1" width="11.42578125"/>
    <col min="15413" max="15413" customWidth="1" width="11.42578125"/>
    <col min="15414" max="15414" customWidth="1" width="11.42578125"/>
    <col min="15415" max="15415" customWidth="1" width="11.42578125"/>
    <col min="15416" max="15416" customWidth="1" width="11.42578125"/>
    <col min="15417" max="15417" customWidth="1" width="11.42578125"/>
    <col min="15418" max="15418" customWidth="1" width="11.42578125"/>
    <col min="15419" max="15419" customWidth="1" width="11.42578125"/>
    <col min="15420" max="15420" customWidth="1" width="11.42578125"/>
    <col min="15421" max="15421" customWidth="1" width="11.42578125"/>
    <col min="15422" max="15422" customWidth="1" width="11.42578125"/>
    <col min="15423" max="15423" customWidth="1" width="11.42578125"/>
    <col min="15424" max="15424" customWidth="1" width="11.42578125"/>
    <col min="15425" max="15425" customWidth="1" width="11.42578125"/>
    <col min="15426" max="15426" customWidth="1" width="11.42578125"/>
    <col min="15427" max="15427" customWidth="1" width="11.42578125"/>
    <col min="15428" max="15428" customWidth="1" width="11.42578125"/>
    <col min="15429" max="15429" customWidth="1" width="11.42578125"/>
    <col min="15430" max="15430" customWidth="1" width="11.42578125"/>
    <col min="15431" max="15431" customWidth="1" width="11.42578125"/>
    <col min="15432" max="15432" customWidth="1" width="11.42578125"/>
    <col min="15433" max="15433" customWidth="1" width="11.42578125"/>
    <col min="15434" max="15434" customWidth="1" width="11.42578125"/>
    <col min="15435" max="15435" customWidth="1" width="11.42578125"/>
    <col min="15436" max="15436" customWidth="1" width="11.42578125"/>
    <col min="15437" max="15437" customWidth="1" width="11.42578125"/>
    <col min="15438" max="15438" customWidth="1" width="11.42578125"/>
    <col min="15439" max="15439" customWidth="1" width="11.42578125"/>
    <col min="15440" max="15440" customWidth="1" width="11.42578125"/>
    <col min="15441" max="15441" customWidth="1" width="11.42578125"/>
    <col min="15442" max="15442" customWidth="1" width="11.42578125"/>
    <col min="15443" max="15443" customWidth="1" width="11.42578125"/>
    <col min="15444" max="15444" customWidth="1" width="11.42578125"/>
    <col min="15445" max="15445" customWidth="1" width="11.42578125"/>
    <col min="15446" max="15446" customWidth="1" width="11.42578125"/>
    <col min="15447" max="15447" customWidth="1" width="11.42578125"/>
    <col min="15448" max="15448" customWidth="1" width="11.42578125"/>
    <col min="15449" max="15449" customWidth="1" width="11.42578125"/>
    <col min="15450" max="15450" customWidth="1" width="11.42578125"/>
    <col min="15451" max="15451" customWidth="1" width="11.42578125"/>
    <col min="15452" max="15452" customWidth="1" width="11.42578125"/>
    <col min="15453" max="15453" customWidth="1" width="11.42578125"/>
    <col min="15454" max="15454" customWidth="1" width="11.42578125"/>
    <col min="15455" max="15455" customWidth="1" width="11.42578125"/>
    <col min="15456" max="15456" customWidth="1" width="11.42578125"/>
    <col min="15457" max="15457" customWidth="1" width="11.42578125"/>
    <col min="15458" max="15458" customWidth="1" width="11.42578125"/>
    <col min="15459" max="15459" customWidth="1" width="11.42578125"/>
    <col min="15460" max="15460" customWidth="1" width="11.42578125"/>
    <col min="15461" max="15461" customWidth="1" width="11.42578125"/>
    <col min="15462" max="15462" customWidth="1" width="11.42578125"/>
    <col min="15463" max="15463" customWidth="1" width="11.42578125"/>
    <col min="15464" max="15464" customWidth="1" width="11.42578125"/>
    <col min="15465" max="15465" customWidth="1" width="11.42578125"/>
    <col min="15466" max="15466" customWidth="1" width="11.42578125"/>
    <col min="15467" max="15467" customWidth="1" width="11.42578125"/>
    <col min="15468" max="15468" customWidth="1" width="11.42578125"/>
    <col min="15469" max="15469" customWidth="1" width="11.42578125"/>
    <col min="15470" max="15470" customWidth="1" width="11.42578125"/>
    <col min="15471" max="15471" customWidth="1" width="11.42578125"/>
    <col min="15472" max="15472" customWidth="1" width="11.42578125"/>
    <col min="15473" max="15473" customWidth="1" width="11.42578125"/>
    <col min="15474" max="15474" customWidth="1" width="11.42578125"/>
    <col min="15475" max="15475" customWidth="1" width="11.42578125"/>
    <col min="15476" max="15476" customWidth="1" width="11.42578125"/>
    <col min="15477" max="15477" customWidth="1" width="11.42578125"/>
    <col min="15478" max="15478" customWidth="1" width="11.42578125"/>
    <col min="15479" max="15479" customWidth="1" width="11.42578125"/>
    <col min="15480" max="15480" customWidth="1" width="11.42578125"/>
    <col min="15481" max="15481" customWidth="1" width="11.42578125"/>
    <col min="15482" max="15482" customWidth="1" width="11.42578125"/>
    <col min="15483" max="15483" customWidth="1" width="11.42578125"/>
    <col min="15484" max="15484" customWidth="1" width="11.42578125"/>
    <col min="15485" max="15485" customWidth="1" width="11.42578125"/>
    <col min="15486" max="15486" customWidth="1" width="11.42578125"/>
    <col min="15487" max="15487" customWidth="1" width="11.42578125"/>
    <col min="15488" max="15488" customWidth="1" width="11.42578125"/>
    <col min="15489" max="15489" customWidth="1" width="11.42578125"/>
    <col min="15490" max="15490" customWidth="1" width="11.42578125"/>
    <col min="15491" max="15491" customWidth="1" width="11.42578125"/>
    <col min="15492" max="15492" customWidth="1" width="11.42578125"/>
    <col min="15493" max="15493" customWidth="1" width="11.42578125"/>
    <col min="15494" max="15494" customWidth="1" width="11.42578125"/>
    <col min="15495" max="15495" customWidth="1" width="11.42578125"/>
    <col min="15496" max="15496" customWidth="1" width="11.42578125"/>
    <col min="15497" max="15497" customWidth="1" width="11.42578125"/>
    <col min="15498" max="15498" customWidth="1" width="11.42578125"/>
    <col min="15499" max="15499" customWidth="1" width="11.42578125"/>
    <col min="15500" max="15500" customWidth="1" width="11.42578125"/>
    <col min="15501" max="15501" customWidth="1" width="11.42578125"/>
    <col min="15502" max="15502" customWidth="1" width="11.42578125"/>
    <col min="15503" max="15503" customWidth="1" width="11.42578125"/>
    <col min="15504" max="15504" customWidth="1" width="11.42578125"/>
    <col min="15505" max="15505" customWidth="1" width="11.42578125"/>
    <col min="15506" max="15506" customWidth="1" width="11.42578125"/>
    <col min="15507" max="15507" customWidth="1" width="11.42578125"/>
    <col min="15508" max="15508" customWidth="1" width="11.42578125"/>
    <col min="15509" max="15509" customWidth="1" width="11.42578125"/>
    <col min="15510" max="15510" customWidth="1" width="11.42578125"/>
    <col min="15511" max="15511" customWidth="1" width="11.42578125"/>
    <col min="15512" max="15512" customWidth="1" width="11.42578125"/>
    <col min="15513" max="15513" customWidth="1" width="11.42578125"/>
    <col min="15514" max="15514" customWidth="1" width="11.42578125"/>
    <col min="15515" max="15515" customWidth="1" width="11.42578125"/>
    <col min="15516" max="15516" customWidth="1" width="11.42578125"/>
    <col min="15517" max="15517" customWidth="1" width="11.42578125"/>
    <col min="15518" max="15518" customWidth="1" width="11.42578125"/>
    <col min="15519" max="15519" customWidth="1" width="11.42578125"/>
    <col min="15520" max="15520" customWidth="1" width="11.42578125"/>
    <col min="15521" max="15521" customWidth="1" width="11.42578125"/>
    <col min="15522" max="15522" customWidth="1" width="11.42578125"/>
    <col min="15523" max="15523" customWidth="1" width="11.42578125"/>
    <col min="15524" max="15524" customWidth="1" width="11.42578125"/>
    <col min="15525" max="15525" customWidth="1" width="11.42578125"/>
    <col min="15526" max="15526" customWidth="1" width="11.42578125"/>
    <col min="15527" max="15527" customWidth="1" width="11.42578125"/>
    <col min="15528" max="15528" customWidth="1" width="11.42578125"/>
    <col min="15529" max="15529" customWidth="1" width="11.42578125"/>
    <col min="15530" max="15530" customWidth="1" width="11.42578125"/>
    <col min="15531" max="15531" customWidth="1" width="11.42578125"/>
    <col min="15532" max="15532" customWidth="1" width="11.42578125"/>
    <col min="15533" max="15533" customWidth="1" width="11.42578125"/>
    <col min="15534" max="15534" customWidth="1" width="11.42578125"/>
    <col min="15535" max="15535" customWidth="1" width="11.42578125"/>
    <col min="15536" max="15536" customWidth="1" width="11.42578125"/>
    <col min="15537" max="15537" customWidth="1" width="11.42578125"/>
    <col min="15538" max="15538" customWidth="1" width="11.42578125"/>
    <col min="15539" max="15539" customWidth="1" width="11.42578125"/>
    <col min="15540" max="15540" customWidth="1" width="11.42578125"/>
    <col min="15541" max="15541" customWidth="1" width="11.42578125"/>
    <col min="15542" max="15542" customWidth="1" width="11.42578125"/>
    <col min="15543" max="15543" customWidth="1" width="11.42578125"/>
    <col min="15544" max="15544" customWidth="1" width="11.42578125"/>
    <col min="15545" max="15545" customWidth="1" width="11.42578125"/>
    <col min="15546" max="15546" customWidth="1" width="11.42578125"/>
    <col min="15547" max="15547" customWidth="1" width="11.42578125"/>
    <col min="15548" max="15548" customWidth="1" width="11.42578125"/>
    <col min="15549" max="15549" customWidth="1" width="11.42578125"/>
    <col min="15550" max="15550" customWidth="1" width="11.42578125"/>
    <col min="15551" max="15551" customWidth="1" width="11.42578125"/>
    <col min="15552" max="15552" customWidth="1" width="11.42578125"/>
    <col min="15553" max="15553" customWidth="1" width="11.42578125"/>
    <col min="15554" max="15554" customWidth="1" width="11.42578125"/>
    <col min="15555" max="15555" customWidth="1" width="11.42578125"/>
    <col min="15556" max="15556" customWidth="1" width="11.42578125"/>
    <col min="15557" max="15557" customWidth="1" width="11.42578125"/>
    <col min="15558" max="15558" customWidth="1" width="11.42578125"/>
    <col min="15559" max="15559" customWidth="1" width="11.42578125"/>
    <col min="15560" max="15560" customWidth="1" width="11.42578125"/>
    <col min="15561" max="15561" customWidth="1" width="11.42578125"/>
    <col min="15562" max="15562" customWidth="1" width="11.42578125"/>
    <col min="15563" max="15563" customWidth="1" width="11.42578125"/>
    <col min="15564" max="15564" customWidth="1" width="11.42578125"/>
    <col min="15565" max="15565" customWidth="1" width="11.42578125"/>
    <col min="15566" max="15566" customWidth="1" width="11.42578125"/>
    <col min="15567" max="15567" customWidth="1" width="11.42578125"/>
    <col min="15568" max="15568" customWidth="1" width="11.42578125"/>
    <col min="15569" max="15569" customWidth="1" width="11.42578125"/>
    <col min="15570" max="15570" customWidth="1" width="11.42578125"/>
    <col min="15571" max="15571" customWidth="1" width="11.42578125"/>
    <col min="15572" max="15572" customWidth="1" width="11.42578125"/>
    <col min="15573" max="15573" customWidth="1" width="11.42578125"/>
    <col min="15574" max="15574" customWidth="1" width="11.42578125"/>
    <col min="15575" max="15575" customWidth="1" width="11.42578125"/>
    <col min="15576" max="15576" customWidth="1" width="11.42578125"/>
    <col min="15577" max="15577" customWidth="1" width="11.42578125"/>
    <col min="15578" max="15578" customWidth="1" width="11.42578125"/>
    <col min="15579" max="15579" customWidth="1" width="11.42578125"/>
    <col min="15580" max="15580" customWidth="1" width="11.42578125"/>
    <col min="15581" max="15581" customWidth="1" width="11.42578125"/>
    <col min="15582" max="15582" customWidth="1" width="11.42578125"/>
    <col min="15583" max="15583" customWidth="1" width="11.42578125"/>
    <col min="15584" max="15584" customWidth="1" width="11.42578125"/>
    <col min="15585" max="15585" customWidth="1" width="11.42578125"/>
    <col min="15586" max="15586" customWidth="1" width="11.42578125"/>
    <col min="15587" max="15587" customWidth="1" width="11.42578125"/>
    <col min="15588" max="15588" customWidth="1" width="11.42578125"/>
    <col min="15589" max="15589" customWidth="1" width="11.42578125"/>
    <col min="15590" max="15590" customWidth="1" width="11.42578125"/>
    <col min="15591" max="15591" customWidth="1" width="11.42578125"/>
    <col min="15592" max="15592" customWidth="1" width="11.42578125"/>
    <col min="15593" max="15593" customWidth="1" width="11.42578125"/>
    <col min="15594" max="15594" customWidth="1" width="11.42578125"/>
    <col min="15595" max="15595" customWidth="1" width="11.42578125"/>
    <col min="15596" max="15596" customWidth="1" width="11.42578125"/>
    <col min="15597" max="15597" customWidth="1" width="11.42578125"/>
    <col min="15598" max="15598" customWidth="1" width="11.42578125"/>
    <col min="15599" max="15599" customWidth="1" width="11.42578125"/>
    <col min="15600" max="15600" customWidth="1" width="11.42578125"/>
    <col min="15601" max="15601" customWidth="1" width="11.42578125"/>
    <col min="15602" max="15602" customWidth="1" width="11.42578125"/>
    <col min="15603" max="15603" customWidth="1" width="11.42578125"/>
    <col min="15604" max="15604" customWidth="1" width="11.42578125"/>
    <col min="15605" max="15605" customWidth="1" width="11.42578125"/>
    <col min="15606" max="15606" customWidth="1" width="11.42578125"/>
    <col min="15607" max="15607" customWidth="1" width="11.42578125"/>
    <col min="15608" max="15608" customWidth="1" width="11.42578125"/>
    <col min="15609" max="15609" customWidth="1" width="11.42578125"/>
    <col min="15610" max="15610" customWidth="1" width="11.42578125"/>
    <col min="15611" max="15611" customWidth="1" width="11.42578125"/>
    <col min="15612" max="15612" customWidth="1" width="11.42578125"/>
    <col min="15613" max="15613" customWidth="1" width="11.42578125"/>
    <col min="15614" max="15614" customWidth="1" width="11.42578125"/>
    <col min="15615" max="15615" customWidth="1" width="11.42578125"/>
    <col min="15616" max="15616" customWidth="1" width="11.42578125"/>
    <col min="15617" max="15617" customWidth="1" width="11.42578125"/>
    <col min="15618" max="15618" customWidth="1" width="11.42578125"/>
    <col min="15619" max="15619" customWidth="1" width="11.42578125"/>
    <col min="15620" max="15620" customWidth="1" width="11.42578125"/>
    <col min="15621" max="15621" customWidth="1" width="11.42578125"/>
    <col min="15622" max="15622" customWidth="1" width="11.42578125"/>
    <col min="15623" max="15623" customWidth="1" width="11.42578125"/>
    <col min="15624" max="15624" customWidth="1" width="11.42578125"/>
    <col min="15625" max="15625" customWidth="1" width="11.42578125"/>
    <col min="15626" max="15626" customWidth="1" width="11.42578125"/>
    <col min="15627" max="15627" customWidth="1" width="11.42578125"/>
    <col min="15628" max="15628" customWidth="1" width="11.42578125"/>
    <col min="15629" max="15629" customWidth="1" width="11.42578125"/>
    <col min="15630" max="15630" customWidth="1" width="11.42578125"/>
    <col min="15631" max="15631" customWidth="1" width="11.42578125"/>
    <col min="15632" max="15632" customWidth="1" width="11.42578125"/>
    <col min="15633" max="15633" customWidth="1" width="11.42578125"/>
    <col min="15634" max="15634" customWidth="1" width="11.42578125"/>
    <col min="15635" max="15635" customWidth="1" width="11.42578125"/>
    <col min="15636" max="15636" customWidth="1" width="11.42578125"/>
    <col min="15637" max="15637" customWidth="1" width="11.42578125"/>
    <col min="15638" max="15638" customWidth="1" width="11.42578125"/>
    <col min="15639" max="15639" customWidth="1" width="11.42578125"/>
    <col min="15640" max="15640" customWidth="1" width="11.42578125"/>
    <col min="15641" max="15641" customWidth="1" width="11.42578125"/>
    <col min="15642" max="15642" customWidth="1" width="11.42578125"/>
    <col min="15643" max="15643" customWidth="1" width="11.42578125"/>
    <col min="15644" max="15644" customWidth="1" width="11.42578125"/>
    <col min="15645" max="15645" customWidth="1" width="11.42578125"/>
    <col min="15646" max="15646" customWidth="1" width="11.42578125"/>
    <col min="15647" max="15647" customWidth="1" width="11.42578125"/>
    <col min="15648" max="15648" customWidth="1" width="11.42578125"/>
    <col min="15649" max="15649" customWidth="1" width="11.42578125"/>
    <col min="15650" max="15650" customWidth="1" width="11.42578125"/>
    <col min="15651" max="15651" customWidth="1" width="11.42578125"/>
    <col min="15652" max="15652" customWidth="1" width="11.42578125"/>
    <col min="15653" max="15653" customWidth="1" width="11.42578125"/>
    <col min="15654" max="15654" customWidth="1" width="11.42578125"/>
    <col min="15655" max="15655" customWidth="1" width="11.42578125"/>
    <col min="15656" max="15656" customWidth="1" width="11.42578125"/>
    <col min="15657" max="15657" customWidth="1" width="11.42578125"/>
    <col min="15658" max="15658" customWidth="1" width="11.42578125"/>
    <col min="15659" max="15659" customWidth="1" width="11.42578125"/>
    <col min="15660" max="15660" customWidth="1" width="11.42578125"/>
    <col min="15661" max="15661" customWidth="1" width="11.42578125"/>
    <col min="15662" max="15662" customWidth="1" width="11.42578125"/>
    <col min="15663" max="15663" customWidth="1" width="11.42578125"/>
    <col min="15664" max="15664" customWidth="1" width="11.42578125"/>
    <col min="15665" max="15665" customWidth="1" width="11.42578125"/>
    <col min="15666" max="15666" customWidth="1" width="11.42578125"/>
    <col min="15667" max="15667" customWidth="1" width="11.42578125"/>
    <col min="15668" max="15668" customWidth="1" width="11.42578125"/>
    <col min="15669" max="15669" customWidth="1" width="11.42578125"/>
    <col min="15670" max="15670" customWidth="1" width="11.42578125"/>
    <col min="15671" max="15671" customWidth="1" width="11.42578125"/>
    <col min="15672" max="15672" customWidth="1" width="11.42578125"/>
    <col min="15673" max="15673" customWidth="1" width="11.42578125"/>
    <col min="15674" max="15674" customWidth="1" width="11.42578125"/>
    <col min="15675" max="15675" customWidth="1" width="11.42578125"/>
    <col min="15676" max="15676" customWidth="1" width="11.42578125"/>
    <col min="15677" max="15677" customWidth="1" width="11.42578125"/>
    <col min="15678" max="15678" customWidth="1" width="11.42578125"/>
    <col min="15679" max="15679" customWidth="1" width="11.42578125"/>
    <col min="15680" max="15680" customWidth="1" width="11.42578125"/>
    <col min="15681" max="15681" customWidth="1" width="11.42578125"/>
    <col min="15682" max="15682" customWidth="1" width="11.42578125"/>
    <col min="15683" max="15683" customWidth="1" width="11.42578125"/>
    <col min="15684" max="15684" customWidth="1" width="11.42578125"/>
    <col min="15685" max="15685" customWidth="1" width="11.42578125"/>
    <col min="15686" max="15686" customWidth="1" width="11.42578125"/>
    <col min="15687" max="15687" customWidth="1" width="11.42578125"/>
    <col min="15688" max="15688" customWidth="1" width="11.42578125"/>
    <col min="15689" max="15689" customWidth="1" width="11.42578125"/>
    <col min="15690" max="15690" customWidth="1" width="11.42578125"/>
    <col min="15691" max="15691" customWidth="1" width="11.42578125"/>
    <col min="15692" max="15692" customWidth="1" width="11.42578125"/>
    <col min="15693" max="15693" customWidth="1" width="11.42578125"/>
    <col min="15694" max="15694" customWidth="1" width="11.42578125"/>
    <col min="15695" max="15695" customWidth="1" width="11.42578125"/>
    <col min="15696" max="15696" customWidth="1" width="11.42578125"/>
    <col min="15697" max="15697" customWidth="1" width="11.42578125"/>
    <col min="15698" max="15698" customWidth="1" width="11.42578125"/>
    <col min="15699" max="15699" customWidth="1" width="11.42578125"/>
    <col min="15700" max="15700" customWidth="1" width="11.42578125"/>
    <col min="15701" max="15701" customWidth="1" width="11.42578125"/>
    <col min="15702" max="15702" customWidth="1" width="11.42578125"/>
    <col min="15703" max="15703" customWidth="1" width="11.42578125"/>
    <col min="15704" max="15704" customWidth="1" width="11.42578125"/>
    <col min="15705" max="15705" customWidth="1" width="11.42578125"/>
    <col min="15706" max="15706" customWidth="1" width="11.42578125"/>
    <col min="15707" max="15707" customWidth="1" width="11.42578125"/>
    <col min="15708" max="15708" customWidth="1" width="11.42578125"/>
    <col min="15709" max="15709" customWidth="1" width="11.42578125"/>
    <col min="15710" max="15710" customWidth="1" width="11.42578125"/>
    <col min="15711" max="15711" customWidth="1" width="11.42578125"/>
    <col min="15712" max="15712" customWidth="1" width="11.42578125"/>
    <col min="15713" max="15713" customWidth="1" width="11.42578125"/>
    <col min="15714" max="15714" customWidth="1" width="11.42578125"/>
    <col min="15715" max="15715" customWidth="1" width="11.42578125"/>
    <col min="15716" max="15716" customWidth="1" width="11.42578125"/>
    <col min="15717" max="15717" customWidth="1" width="11.42578125"/>
    <col min="15718" max="15718" customWidth="1" width="11.42578125"/>
    <col min="15719" max="15719" customWidth="1" width="11.42578125"/>
    <col min="15720" max="15720" customWidth="1" width="11.42578125"/>
    <col min="15721" max="15721" customWidth="1" width="11.42578125"/>
    <col min="15722" max="15722" customWidth="1" width="11.42578125"/>
    <col min="15723" max="15723" customWidth="1" width="11.42578125"/>
    <col min="15724" max="15724" customWidth="1" width="11.42578125"/>
    <col min="15725" max="15725" customWidth="1" width="11.42578125"/>
    <col min="15726" max="15726" customWidth="1" width="11.42578125"/>
    <col min="15727" max="15727" customWidth="1" width="11.42578125"/>
    <col min="15728" max="15728" customWidth="1" width="11.42578125"/>
    <col min="15729" max="15729" customWidth="1" width="11.42578125"/>
    <col min="15730" max="15730" customWidth="1" width="11.42578125"/>
    <col min="15731" max="15731" customWidth="1" width="11.42578125"/>
    <col min="15732" max="15732" customWidth="1" width="11.42578125"/>
    <col min="15733" max="15733" customWidth="1" width="11.42578125"/>
    <col min="15734" max="15734" customWidth="1" width="11.42578125"/>
    <col min="15735" max="15735" customWidth="1" width="11.42578125"/>
    <col min="15736" max="15736" customWidth="1" width="11.42578125"/>
    <col min="15737" max="15737" customWidth="1" width="11.42578125"/>
    <col min="15738" max="15738" customWidth="1" width="11.42578125"/>
    <col min="15739" max="15739" customWidth="1" width="11.42578125"/>
    <col min="15740" max="15740" customWidth="1" width="11.42578125"/>
    <col min="15741" max="15741" customWidth="1" width="11.42578125"/>
    <col min="15742" max="15742" customWidth="1" width="11.42578125"/>
    <col min="15743" max="15743" customWidth="1" width="11.42578125"/>
    <col min="15744" max="15744" customWidth="1" width="11.42578125"/>
    <col min="15745" max="15745" customWidth="1" width="11.42578125"/>
    <col min="15746" max="15746" customWidth="1" width="11.42578125"/>
    <col min="15747" max="15747" customWidth="1" width="11.42578125"/>
    <col min="15748" max="15748" customWidth="1" width="11.42578125"/>
    <col min="15749" max="15749" customWidth="1" width="11.42578125"/>
    <col min="15750" max="15750" customWidth="1" width="11.42578125"/>
    <col min="15751" max="15751" customWidth="1" width="11.42578125"/>
    <col min="15752" max="15752" customWidth="1" width="11.42578125"/>
    <col min="15753" max="15753" customWidth="1" width="11.42578125"/>
    <col min="15754" max="15754" customWidth="1" width="11.42578125"/>
    <col min="15755" max="15755" customWidth="1" width="11.42578125"/>
    <col min="15756" max="15756" customWidth="1" width="11.42578125"/>
    <col min="15757" max="15757" customWidth="1" width="11.42578125"/>
    <col min="15758" max="15758" customWidth="1" width="11.42578125"/>
    <col min="15759" max="15759" customWidth="1" width="11.42578125"/>
    <col min="15760" max="15760" customWidth="1" width="11.42578125"/>
    <col min="15761" max="15761" customWidth="1" width="11.42578125"/>
    <col min="15762" max="15762" customWidth="1" width="11.42578125"/>
    <col min="15763" max="15763" customWidth="1" width="11.42578125"/>
    <col min="15764" max="15764" customWidth="1" width="11.42578125"/>
    <col min="15765" max="15765" customWidth="1" width="11.42578125"/>
    <col min="15766" max="15766" customWidth="1" width="11.42578125"/>
    <col min="15767" max="15767" customWidth="1" width="11.42578125"/>
    <col min="15768" max="15768" customWidth="1" width="11.42578125"/>
    <col min="15769" max="15769" customWidth="1" width="11.42578125"/>
    <col min="15770" max="15770" customWidth="1" width="11.42578125"/>
    <col min="15771" max="15771" customWidth="1" width="11.42578125"/>
    <col min="15772" max="15772" customWidth="1" width="11.42578125"/>
    <col min="15773" max="15773" customWidth="1" width="11.42578125"/>
    <col min="15774" max="15774" customWidth="1" width="11.42578125"/>
    <col min="15775" max="15775" customWidth="1" width="11.42578125"/>
    <col min="15776" max="15776" customWidth="1" width="11.42578125"/>
    <col min="15777" max="15777" customWidth="1" width="11.42578125"/>
    <col min="15778" max="15778" customWidth="1" width="11.42578125"/>
    <col min="15779" max="15779" customWidth="1" width="11.42578125"/>
    <col min="15780" max="15780" customWidth="1" width="11.42578125"/>
    <col min="15781" max="15781" customWidth="1" width="11.42578125"/>
    <col min="15782" max="15782" customWidth="1" width="11.42578125"/>
    <col min="15783" max="15783" customWidth="1" width="11.42578125"/>
    <col min="15784" max="15784" customWidth="1" width="11.42578125"/>
    <col min="15785" max="15785" customWidth="1" width="11.42578125"/>
    <col min="15786" max="15786" customWidth="1" width="11.42578125"/>
    <col min="15787" max="15787" customWidth="1" width="11.42578125"/>
    <col min="15788" max="15788" customWidth="1" width="11.42578125"/>
    <col min="15789" max="15789" customWidth="1" width="11.42578125"/>
    <col min="15790" max="15790" customWidth="1" width="11.42578125"/>
    <col min="15791" max="15791" customWidth="1" width="11.42578125"/>
    <col min="15792" max="15792" customWidth="1" width="11.42578125"/>
    <col min="15793" max="15793" customWidth="1" width="11.42578125"/>
    <col min="15794" max="15794" customWidth="1" width="11.42578125"/>
    <col min="15795" max="15795" customWidth="1" width="11.42578125"/>
    <col min="15796" max="15796" customWidth="1" width="11.42578125"/>
    <col min="15797" max="15797" customWidth="1" width="11.42578125"/>
    <col min="15798" max="15798" customWidth="1" width="11.42578125"/>
    <col min="15799" max="15799" customWidth="1" width="11.42578125"/>
    <col min="15800" max="15800" customWidth="1" width="11.42578125"/>
    <col min="15801" max="15801" customWidth="1" width="11.42578125"/>
    <col min="15802" max="15802" customWidth="1" width="11.42578125"/>
    <col min="15803" max="15803" customWidth="1" width="11.42578125"/>
    <col min="15804" max="15804" customWidth="1" width="11.42578125"/>
    <col min="15805" max="15805" customWidth="1" width="11.42578125"/>
    <col min="15806" max="15806" customWidth="1" width="11.42578125"/>
    <col min="15807" max="15807" customWidth="1" width="11.42578125"/>
    <col min="15808" max="15808" customWidth="1" width="11.42578125"/>
    <col min="15809" max="15809" customWidth="1" width="11.42578125"/>
    <col min="15810" max="15810" customWidth="1" width="11.42578125"/>
    <col min="15811" max="15811" customWidth="1" width="11.42578125"/>
    <col min="15812" max="15812" customWidth="1" width="11.42578125"/>
    <col min="15813" max="15813" customWidth="1" width="11.42578125"/>
    <col min="15814" max="15814" customWidth="1" width="11.42578125"/>
    <col min="15815" max="15815" customWidth="1" width="11.42578125"/>
    <col min="15816" max="15816" customWidth="1" width="11.42578125"/>
    <col min="15817" max="15817" customWidth="1" width="11.42578125"/>
    <col min="15818" max="15818" customWidth="1" width="11.42578125"/>
    <col min="15819" max="15819" customWidth="1" width="11.42578125"/>
    <col min="15820" max="15820" customWidth="1" width="11.42578125"/>
    <col min="15821" max="15821" customWidth="1" width="11.42578125"/>
    <col min="15822" max="15822" customWidth="1" width="11.42578125"/>
    <col min="15823" max="15823" customWidth="1" width="11.42578125"/>
    <col min="15824" max="15824" customWidth="1" width="11.42578125"/>
    <col min="15825" max="15825" customWidth="1" width="11.42578125"/>
    <col min="15826" max="15826" customWidth="1" width="11.42578125"/>
    <col min="15827" max="15827" customWidth="1" width="11.42578125"/>
    <col min="15828" max="15828" customWidth="1" width="11.42578125"/>
    <col min="15829" max="15829" customWidth="1" width="11.42578125"/>
    <col min="15830" max="15830" customWidth="1" width="11.42578125"/>
    <col min="15831" max="15831" customWidth="1" width="11.42578125"/>
    <col min="15832" max="15832" customWidth="1" width="11.42578125"/>
    <col min="15833" max="15833" customWidth="1" width="11.42578125"/>
    <col min="15834" max="15834" customWidth="1" width="11.42578125"/>
    <col min="15835" max="15835" customWidth="1" width="11.42578125"/>
    <col min="15836" max="15836" customWidth="1" width="11.42578125"/>
    <col min="15837" max="15837" customWidth="1" width="11.42578125"/>
    <col min="15838" max="15838" customWidth="1" width="11.42578125"/>
    <col min="15839" max="15839" customWidth="1" width="11.42578125"/>
    <col min="15840" max="15840" customWidth="1" width="11.42578125"/>
    <col min="15841" max="15841" customWidth="1" width="11.42578125"/>
    <col min="15842" max="15842" customWidth="1" width="11.42578125"/>
    <col min="15843" max="15843" customWidth="1" width="11.42578125"/>
    <col min="15844" max="15844" customWidth="1" width="11.42578125"/>
    <col min="15845" max="15845" customWidth="1" width="11.42578125"/>
    <col min="15846" max="15846" customWidth="1" width="11.42578125"/>
    <col min="15847" max="15847" customWidth="1" width="11.42578125"/>
    <col min="15848" max="15848" customWidth="1" width="11.42578125"/>
    <col min="15849" max="15849" customWidth="1" width="11.42578125"/>
    <col min="15850" max="15850" customWidth="1" width="11.42578125"/>
    <col min="15851" max="15851" customWidth="1" width="11.42578125"/>
    <col min="15852" max="15852" customWidth="1" width="11.42578125"/>
    <col min="15853" max="15853" customWidth="1" width="11.42578125"/>
    <col min="15854" max="15854" customWidth="1" width="11.42578125"/>
    <col min="15855" max="15855" customWidth="1" width="11.42578125"/>
    <col min="15856" max="15856" customWidth="1" width="11.42578125"/>
    <col min="15857" max="15857" customWidth="1" width="11.42578125"/>
    <col min="15858" max="15858" customWidth="1" width="11.42578125"/>
    <col min="15859" max="15859" customWidth="1" width="11.42578125"/>
    <col min="15860" max="15860" customWidth="1" width="11.42578125"/>
    <col min="15861" max="15861" customWidth="1" width="11.42578125"/>
    <col min="15862" max="15862" customWidth="1" width="11.42578125"/>
    <col min="15863" max="15863" customWidth="1" width="11.42578125"/>
    <col min="15864" max="15864" customWidth="1" width="11.42578125"/>
    <col min="15865" max="15865" customWidth="1" width="11.42578125"/>
    <col min="15866" max="15866" customWidth="1" width="11.42578125"/>
    <col min="15867" max="15867" customWidth="1" width="11.42578125"/>
    <col min="15868" max="15868" customWidth="1" width="11.42578125"/>
    <col min="15869" max="15869" customWidth="1" width="11.42578125"/>
    <col min="15870" max="15870" customWidth="1" width="11.42578125"/>
    <col min="15871" max="15871" customWidth="1" width="11.42578125"/>
    <col min="15872" max="15872" customWidth="1" width="11.42578125"/>
    <col min="15873" max="15873" customWidth="1" width="11.42578125"/>
    <col min="15874" max="15874" customWidth="1" width="11.42578125"/>
    <col min="15875" max="15875" customWidth="1" width="11.42578125"/>
    <col min="15876" max="15876" customWidth="1" width="11.42578125"/>
    <col min="15877" max="15877" customWidth="1" width="11.42578125"/>
    <col min="15878" max="15878" customWidth="1" width="11.42578125"/>
    <col min="15879" max="15879" customWidth="1" width="11.42578125"/>
    <col min="15880" max="15880" customWidth="1" width="11.42578125"/>
    <col min="15881" max="15881" customWidth="1" width="11.42578125"/>
    <col min="15882" max="15882" customWidth="1" width="11.42578125"/>
    <col min="15883" max="15883" customWidth="1" width="11.42578125"/>
    <col min="15884" max="15884" customWidth="1" width="11.42578125"/>
    <col min="15885" max="15885" customWidth="1" width="11.42578125"/>
    <col min="15886" max="15886" customWidth="1" width="11.42578125"/>
    <col min="15887" max="15887" customWidth="1" width="11.42578125"/>
    <col min="15888" max="15888" customWidth="1" width="11.42578125"/>
    <col min="15889" max="15889" customWidth="1" width="11.42578125"/>
    <col min="15890" max="15890" customWidth="1" width="11.42578125"/>
    <col min="15891" max="15891" customWidth="1" width="11.42578125"/>
    <col min="15892" max="15892" customWidth="1" width="11.42578125"/>
    <col min="15893" max="15893" customWidth="1" width="11.42578125"/>
    <col min="15894" max="15894" customWidth="1" width="11.42578125"/>
    <col min="15895" max="15895" customWidth="1" width="11.42578125"/>
    <col min="15896" max="15896" customWidth="1" width="11.42578125"/>
    <col min="15897" max="15897" customWidth="1" width="11.42578125"/>
    <col min="15898" max="15898" customWidth="1" width="11.42578125"/>
    <col min="15899" max="15899" customWidth="1" width="11.42578125"/>
    <col min="15900" max="15900" customWidth="1" width="11.42578125"/>
    <col min="15901" max="15901" customWidth="1" width="11.42578125"/>
    <col min="15902" max="15902" customWidth="1" width="11.42578125"/>
    <col min="15903" max="15903" customWidth="1" width="11.42578125"/>
    <col min="15904" max="15904" customWidth="1" width="11.42578125"/>
    <col min="15905" max="15905" customWidth="1" width="11.42578125"/>
    <col min="15906" max="15906" customWidth="1" width="11.42578125"/>
    <col min="15907" max="15907" customWidth="1" width="11.42578125"/>
    <col min="15908" max="15908" customWidth="1" width="11.42578125"/>
    <col min="15909" max="15909" customWidth="1" width="11.42578125"/>
    <col min="15910" max="15910" customWidth="1" width="11.42578125"/>
    <col min="15911" max="15911" customWidth="1" width="11.42578125"/>
    <col min="15912" max="15912" customWidth="1" width="11.42578125"/>
    <col min="15913" max="15913" customWidth="1" width="11.42578125"/>
    <col min="15914" max="15914" customWidth="1" width="11.42578125"/>
    <col min="15915" max="15915" customWidth="1" width="11.42578125"/>
    <col min="15916" max="15916" customWidth="1" width="11.42578125"/>
    <col min="15917" max="15917" customWidth="1" width="11.42578125"/>
    <col min="15918" max="15918" customWidth="1" width="11.42578125"/>
    <col min="15919" max="15919" customWidth="1" width="11.42578125"/>
    <col min="15920" max="15920" customWidth="1" width="11.42578125"/>
    <col min="15921" max="15921" customWidth="1" width="11.42578125"/>
    <col min="15922" max="15922" customWidth="1" width="11.42578125"/>
    <col min="15923" max="15923" customWidth="1" width="11.42578125"/>
    <col min="15924" max="15924" customWidth="1" width="11.42578125"/>
    <col min="15925" max="15925" customWidth="1" width="11.42578125"/>
    <col min="15926" max="15926" customWidth="1" width="11.42578125"/>
    <col min="15927" max="15927" customWidth="1" width="11.42578125"/>
    <col min="15928" max="15928" customWidth="1" width="11.42578125"/>
    <col min="15929" max="15929" customWidth="1" width="11.42578125"/>
    <col min="15930" max="15930" customWidth="1" width="11.42578125"/>
    <col min="15931" max="15931" customWidth="1" width="11.42578125"/>
    <col min="15932" max="15932" customWidth="1" width="11.42578125"/>
    <col min="15933" max="15933" customWidth="1" width="11.42578125"/>
    <col min="15934" max="15934" customWidth="1" width="11.42578125"/>
    <col min="15935" max="15935" customWidth="1" width="11.42578125"/>
    <col min="15936" max="15936" customWidth="1" width="11.42578125"/>
    <col min="15937" max="15937" customWidth="1" width="11.42578125"/>
    <col min="15938" max="15938" customWidth="1" width="11.42578125"/>
    <col min="15939" max="15939" customWidth="1" width="11.42578125"/>
    <col min="15940" max="15940" customWidth="1" width="11.42578125"/>
    <col min="15941" max="15941" customWidth="1" width="11.42578125"/>
    <col min="15942" max="15942" customWidth="1" width="11.42578125"/>
    <col min="15943" max="15943" customWidth="1" width="11.42578125"/>
    <col min="15944" max="15944" customWidth="1" width="11.42578125"/>
    <col min="15945" max="15945" customWidth="1" width="11.42578125"/>
    <col min="15946" max="15946" customWidth="1" width="11.42578125"/>
    <col min="15947" max="15947" customWidth="1" width="11.42578125"/>
    <col min="15948" max="15948" customWidth="1" width="11.42578125"/>
    <col min="15949" max="15949" customWidth="1" width="11.42578125"/>
    <col min="15950" max="15950" customWidth="1" width="11.42578125"/>
    <col min="15951" max="15951" customWidth="1" width="11.42578125"/>
    <col min="15952" max="15952" customWidth="1" width="11.42578125"/>
    <col min="15953" max="15953" customWidth="1" width="11.42578125"/>
    <col min="15954" max="15954" customWidth="1" width="11.42578125"/>
    <col min="15955" max="15955" customWidth="1" width="11.42578125"/>
    <col min="15956" max="15956" customWidth="1" width="11.42578125"/>
    <col min="15957" max="15957" customWidth="1" width="11.42578125"/>
    <col min="15958" max="15958" customWidth="1" width="11.42578125"/>
    <col min="15959" max="15959" customWidth="1" width="11.42578125"/>
    <col min="15960" max="15960" customWidth="1" width="11.42578125"/>
    <col min="15961" max="15961" customWidth="1" width="11.42578125"/>
    <col min="15962" max="15962" customWidth="1" width="11.42578125"/>
    <col min="15963" max="15963" customWidth="1" width="11.42578125"/>
    <col min="15964" max="15964" customWidth="1" width="11.42578125"/>
    <col min="15965" max="15965" customWidth="1" width="11.42578125"/>
    <col min="15966" max="15966" customWidth="1" width="11.42578125"/>
    <col min="15967" max="15967" customWidth="1" width="11.42578125"/>
    <col min="15968" max="15968" customWidth="1" width="11.42578125"/>
    <col min="15969" max="15969" customWidth="1" width="11.42578125"/>
    <col min="15970" max="15970" customWidth="1" width="11.42578125"/>
    <col min="15971" max="15971" customWidth="1" width="11.42578125"/>
    <col min="15972" max="15972" customWidth="1" width="11.42578125"/>
    <col min="15973" max="15973" customWidth="1" width="11.42578125"/>
    <col min="15974" max="15974" customWidth="1" width="11.42578125"/>
    <col min="15975" max="15975" customWidth="1" width="11.42578125"/>
    <col min="15976" max="15976" customWidth="1" width="11.42578125"/>
    <col min="15977" max="15977" customWidth="1" width="11.42578125"/>
    <col min="15978" max="15978" customWidth="1" width="11.42578125"/>
    <col min="15979" max="15979" customWidth="1" width="11.42578125"/>
    <col min="15980" max="15980" customWidth="1" width="11.42578125"/>
    <col min="15981" max="15981" customWidth="1" width="11.42578125"/>
    <col min="15982" max="15982" customWidth="1" width="11.42578125"/>
    <col min="15983" max="15983" customWidth="1" width="11.42578125"/>
    <col min="15984" max="15984" customWidth="1" width="11.42578125"/>
    <col min="15985" max="15985" customWidth="1" width="11.42578125"/>
    <col min="15986" max="15986" customWidth="1" width="11.42578125"/>
    <col min="15987" max="15987" customWidth="1" width="11.42578125"/>
    <col min="15988" max="15988" customWidth="1" width="11.42578125"/>
    <col min="15989" max="15989" customWidth="1" width="11.42578125"/>
    <col min="15990" max="15990" customWidth="1" width="11.42578125"/>
    <col min="15991" max="15991" customWidth="1" width="11.42578125"/>
    <col min="15992" max="15992" customWidth="1" width="11.42578125"/>
    <col min="15993" max="15993" customWidth="1" width="11.42578125"/>
    <col min="15994" max="15994" customWidth="1" width="11.42578125"/>
    <col min="15995" max="15995" customWidth="1" width="11.42578125"/>
    <col min="15996" max="15996" customWidth="1" width="11.42578125"/>
    <col min="15997" max="15997" customWidth="1" width="11.42578125"/>
    <col min="15998" max="15998" customWidth="1" width="11.42578125"/>
    <col min="15999" max="15999" customWidth="1" width="11.42578125"/>
    <col min="16000" max="16000" customWidth="1" width="11.42578125"/>
    <col min="16001" max="16001" customWidth="1" width="11.42578125"/>
    <col min="16002" max="16002" customWidth="1" width="11.42578125"/>
    <col min="16003" max="16003" customWidth="1" width="11.42578125"/>
    <col min="16004" max="16004" customWidth="1" width="11.42578125"/>
    <col min="16005" max="16005" customWidth="1" width="11.42578125"/>
    <col min="16006" max="16006" customWidth="1" width="11.42578125"/>
    <col min="16007" max="16007" customWidth="1" width="11.42578125"/>
    <col min="16008" max="16008" customWidth="1" width="11.42578125"/>
    <col min="16009" max="16009" customWidth="1" width="11.42578125"/>
    <col min="16010" max="16010" customWidth="1" width="11.42578125"/>
    <col min="16011" max="16011" customWidth="1" width="11.42578125"/>
    <col min="16012" max="16012" customWidth="1" width="11.42578125"/>
    <col min="16013" max="16013" customWidth="1" width="11.42578125"/>
    <col min="16014" max="16014" customWidth="1" width="11.42578125"/>
    <col min="16015" max="16015" customWidth="1" width="11.42578125"/>
    <col min="16016" max="16016" customWidth="1" width="11.42578125"/>
    <col min="16017" max="16017" customWidth="1" width="11.42578125"/>
    <col min="16018" max="16018" customWidth="1" width="11.42578125"/>
    <col min="16019" max="16019" customWidth="1" width="11.42578125"/>
    <col min="16020" max="16020" customWidth="1" width="11.42578125"/>
    <col min="16021" max="16021" customWidth="1" width="11.42578125"/>
    <col min="16022" max="16022" customWidth="1" width="11.42578125"/>
    <col min="16023" max="16023" customWidth="1" width="11.42578125"/>
    <col min="16024" max="16024" customWidth="1" width="11.42578125"/>
    <col min="16025" max="16025" customWidth="1" width="11.42578125"/>
    <col min="16026" max="16026" customWidth="1" width="11.42578125"/>
    <col min="16027" max="16027" customWidth="1" width="11.42578125"/>
    <col min="16028" max="16028" customWidth="1" width="11.42578125"/>
    <col min="16029" max="16029" customWidth="1" width="11.42578125"/>
    <col min="16030" max="16030" customWidth="1" width="11.42578125"/>
    <col min="16031" max="16031" customWidth="1" width="11.42578125"/>
    <col min="16032" max="16032" customWidth="1" width="11.42578125"/>
    <col min="16033" max="16033" customWidth="1" width="11.42578125"/>
    <col min="16034" max="16034" customWidth="1" width="11.42578125"/>
    <col min="16035" max="16035" customWidth="1" width="11.42578125"/>
    <col min="16036" max="16036" customWidth="1" width="11.42578125"/>
    <col min="16037" max="16037" customWidth="1" width="11.42578125"/>
    <col min="16038" max="16038" customWidth="1" width="11.42578125"/>
    <col min="16039" max="16039" customWidth="1" width="11.42578125"/>
    <col min="16040" max="16040" customWidth="1" width="11.42578125"/>
    <col min="16041" max="16041" customWidth="1" width="11.42578125"/>
    <col min="16042" max="16042" customWidth="1" width="11.42578125"/>
    <col min="16043" max="16043" customWidth="1" width="11.42578125"/>
    <col min="16044" max="16044" customWidth="1" width="11.42578125"/>
    <col min="16045" max="16045" customWidth="1" width="11.42578125"/>
    <col min="16046" max="16046" customWidth="1" width="11.42578125"/>
    <col min="16047" max="16047" customWidth="1" width="11.42578125"/>
    <col min="16048" max="16048" customWidth="1" width="11.42578125"/>
    <col min="16049" max="16049" customWidth="1" width="11.42578125"/>
    <col min="16050" max="16050" customWidth="1" width="11.42578125"/>
    <col min="16051" max="16051" customWidth="1" width="11.42578125"/>
    <col min="16052" max="16052" customWidth="1" width="11.42578125"/>
    <col min="16053" max="16053" customWidth="1" width="11.42578125"/>
    <col min="16054" max="16054" customWidth="1" width="11.42578125"/>
    <col min="16055" max="16055" customWidth="1" width="11.42578125"/>
    <col min="16056" max="16056" customWidth="1" width="11.42578125"/>
    <col min="16057" max="16057" customWidth="1" width="11.42578125"/>
    <col min="16058" max="16058" customWidth="1" width="11.42578125"/>
    <col min="16059" max="16059" customWidth="1" width="11.42578125"/>
    <col min="16060" max="16060" customWidth="1" width="11.42578125"/>
    <col min="16061" max="16061" customWidth="1" width="11.42578125"/>
    <col min="16062" max="16062" customWidth="1" width="11.42578125"/>
    <col min="16063" max="16063" customWidth="1" width="11.42578125"/>
    <col min="16064" max="16064" customWidth="1" width="11.42578125"/>
    <col min="16065" max="16065" customWidth="1" width="11.42578125"/>
    <col min="16066" max="16066" customWidth="1" width="11.42578125"/>
    <col min="16067" max="16067" customWidth="1" width="11.42578125"/>
    <col min="16068" max="16068" customWidth="1" width="11.42578125"/>
    <col min="16069" max="16069" customWidth="1" width="11.42578125"/>
    <col min="16070" max="16070" customWidth="1" width="11.42578125"/>
    <col min="16071" max="16071" customWidth="1" width="11.42578125"/>
    <col min="16072" max="16072" customWidth="1" width="11.42578125"/>
    <col min="16073" max="16073" customWidth="1" width="11.42578125"/>
    <col min="16074" max="16074" customWidth="1" width="11.42578125"/>
    <col min="16075" max="16075" customWidth="1" width="11.42578125"/>
    <col min="16076" max="16076" customWidth="1" width="11.42578125"/>
    <col min="16077" max="16077" customWidth="1" width="11.42578125"/>
    <col min="16078" max="16078" customWidth="1" width="11.42578125"/>
    <col min="16079" max="16079" customWidth="1" width="11.42578125"/>
    <col min="16080" max="16080" customWidth="1" width="11.42578125"/>
    <col min="16081" max="16081" customWidth="1" width="11.42578125"/>
    <col min="16082" max="16082" customWidth="1" width="11.42578125"/>
    <col min="16083" max="16083" customWidth="1" width="11.42578125"/>
    <col min="16084" max="16084" customWidth="1" width="11.42578125"/>
    <col min="16085" max="16085" customWidth="1" width="11.42578125"/>
    <col min="16086" max="16086" customWidth="1" width="11.42578125"/>
    <col min="16087" max="16087" customWidth="1" width="11.42578125"/>
    <col min="16088" max="16088" customWidth="1" width="11.42578125"/>
    <col min="16089" max="16089" customWidth="1" width="11.42578125"/>
    <col min="16090" max="16090" customWidth="1" width="11.42578125"/>
    <col min="16091" max="16091" customWidth="1" width="11.42578125"/>
    <col min="16092" max="16092" customWidth="1" width="11.42578125"/>
    <col min="16093" max="16093" customWidth="1" width="11.42578125"/>
    <col min="16094" max="16094" customWidth="1" width="11.42578125"/>
    <col min="16095" max="16095" customWidth="1" width="11.42578125"/>
    <col min="16096" max="16096" customWidth="1" width="11.42578125"/>
    <col min="16097" max="16097" customWidth="1" width="11.42578125"/>
    <col min="16098" max="16098" customWidth="1" width="11.42578125"/>
    <col min="16099" max="16099" customWidth="1" width="11.42578125"/>
    <col min="16100" max="16100" customWidth="1" width="11.42578125"/>
    <col min="16101" max="16101" customWidth="1" width="11.42578125"/>
    <col min="16102" max="16102" customWidth="1" width="11.42578125"/>
    <col min="16103" max="16103" customWidth="1" width="11.42578125"/>
    <col min="16104" max="16104" customWidth="1" width="11.42578125"/>
    <col min="16105" max="16105" customWidth="1" width="11.42578125"/>
    <col min="16106" max="16106" customWidth="1" width="11.42578125"/>
    <col min="16107" max="16107" customWidth="1" width="11.42578125"/>
    <col min="16108" max="16108" customWidth="1" width="11.42578125"/>
    <col min="16109" max="16109" customWidth="1" width="11.42578125"/>
    <col min="16110" max="16110" customWidth="1" width="11.42578125"/>
    <col min="16111" max="16111" customWidth="1" width="11.42578125"/>
    <col min="16112" max="16112" customWidth="1" width="11.42578125"/>
    <col min="16113" max="16113" customWidth="1" width="11.42578125"/>
    <col min="16114" max="16114" customWidth="1" width="11.42578125"/>
    <col min="16115" max="16115" customWidth="1" width="11.42578125"/>
    <col min="16116" max="16116" customWidth="1" width="11.42578125"/>
    <col min="16117" max="16117" customWidth="1" width="11.42578125"/>
    <col min="16118" max="16118" customWidth="1" width="11.42578125"/>
    <col min="16119" max="16119" customWidth="1" width="11.42578125"/>
    <col min="16120" max="16120" customWidth="1" width="11.42578125"/>
    <col min="16121" max="16121" customWidth="1" width="11.42578125"/>
    <col min="16122" max="16122" customWidth="1" width="11.42578125"/>
    <col min="16123" max="16123" customWidth="1" width="11.42578125"/>
    <col min="16124" max="16124" customWidth="1" width="11.42578125"/>
    <col min="16125" max="16125" customWidth="1" width="11.42578125"/>
    <col min="16126" max="16126" customWidth="1" width="11.42578125"/>
    <col min="16127" max="16127" customWidth="1" width="11.42578125"/>
    <col min="16128" max="16128" customWidth="1" width="11.42578125"/>
    <col min="16129" max="16129" customWidth="1" width="11.42578125"/>
    <col min="16130" max="16130" customWidth="1" width="11.42578125"/>
    <col min="16131" max="16131" customWidth="1" width="11.42578125"/>
    <col min="16132" max="16132" customWidth="1" width="11.42578125"/>
    <col min="16133" max="16133" customWidth="1" width="11.42578125"/>
    <col min="16134" max="16134" customWidth="1" width="11.42578125"/>
    <col min="16135" max="16135" customWidth="1" width="11.42578125"/>
    <col min="16136" max="16136" customWidth="1" width="11.42578125"/>
    <col min="16137" max="16137" customWidth="1" width="11.42578125"/>
    <col min="16138" max="16138" customWidth="1" width="11.42578125"/>
    <col min="16139" max="16139" customWidth="1" width="11.42578125"/>
    <col min="16140" max="16140" customWidth="1" width="11.42578125"/>
    <col min="16141" max="16141" customWidth="1" width="11.42578125"/>
    <col min="16142" max="16142" customWidth="1" width="11.42578125"/>
    <col min="16143" max="16143" customWidth="1" width="11.42578125"/>
    <col min="16144" max="16144" customWidth="1" width="11.42578125"/>
    <col min="16145" max="16145" customWidth="1" width="11.42578125"/>
    <col min="16146" max="16146" customWidth="1" width="11.42578125"/>
    <col min="16147" max="16147" customWidth="1" width="11.42578125"/>
    <col min="16148" max="16148" customWidth="1" width="11.42578125"/>
    <col min="16149" max="16149" customWidth="1" width="11.42578125"/>
    <col min="16150" max="16150" customWidth="1" width="11.42578125"/>
    <col min="16151" max="16151" customWidth="1" width="11.42578125"/>
    <col min="16152" max="16152" customWidth="1" width="11.42578125"/>
    <col min="16153" max="16153" customWidth="1" width="11.42578125"/>
    <col min="16154" max="16154" customWidth="1" width="11.42578125"/>
    <col min="16155" max="16155" customWidth="1" width="11.42578125"/>
    <col min="16156" max="16156" customWidth="1" width="11.42578125"/>
    <col min="16157" max="16157" customWidth="1" width="11.42578125"/>
    <col min="16158" max="16158" customWidth="1" width="11.42578125"/>
    <col min="16159" max="16159" customWidth="1" width="11.42578125"/>
    <col min="16160" max="16160" customWidth="1" width="11.42578125"/>
    <col min="16161" max="16161" customWidth="1" width="11.42578125"/>
    <col min="16162" max="16162" customWidth="1" width="11.42578125"/>
    <col min="16163" max="16163" customWidth="1" width="11.42578125"/>
    <col min="16164" max="16164" customWidth="1" width="11.42578125"/>
    <col min="16165" max="16165" customWidth="1" width="11.42578125"/>
    <col min="16166" max="16166" customWidth="1" width="11.42578125"/>
    <col min="16167" max="16167" customWidth="1" width="11.42578125"/>
    <col min="16168" max="16168" customWidth="1" width="11.42578125"/>
    <col min="16169" max="16169" customWidth="1" width="11.42578125"/>
    <col min="16170" max="16170" customWidth="1" width="11.42578125"/>
    <col min="16171" max="16171" customWidth="1" width="11.42578125"/>
    <col min="16172" max="16172" customWidth="1" width="11.42578125"/>
    <col min="16173" max="16173" customWidth="1" width="11.42578125"/>
    <col min="16174" max="16174" customWidth="1" width="11.42578125"/>
    <col min="16175" max="16175" customWidth="1" width="11.42578125"/>
    <col min="16176" max="16176" customWidth="1" width="11.42578125"/>
    <col min="16177" max="16177" customWidth="1" width="11.42578125"/>
    <col min="16178" max="16178" customWidth="1" width="11.42578125"/>
    <col min="16179" max="16179" customWidth="1" width="11.42578125"/>
    <col min="16180" max="16180" customWidth="1" width="11.42578125"/>
    <col min="16181" max="16181" customWidth="1" width="11.42578125"/>
    <col min="16182" max="16182" customWidth="1" width="11.42578125"/>
    <col min="16183" max="16183" customWidth="1" width="11.42578125"/>
    <col min="16184" max="16184" customWidth="1" width="11.42578125"/>
    <col min="16185" max="16185" customWidth="1" width="11.42578125"/>
    <col min="16186" max="16186" customWidth="1" width="11.42578125"/>
    <col min="16187" max="16187" customWidth="1" width="11.42578125"/>
    <col min="16188" max="16188" customWidth="1" width="11.42578125"/>
    <col min="16189" max="16189" customWidth="1" width="11.42578125"/>
    <col min="16190" max="16190" customWidth="1" width="11.42578125"/>
    <col min="16191" max="16191" customWidth="1" width="11.42578125"/>
    <col min="16192" max="16192" customWidth="1" width="11.42578125"/>
    <col min="16193" max="16193" customWidth="1" width="11.42578125"/>
    <col min="16194" max="16194" customWidth="1" width="11.42578125"/>
    <col min="16195" max="16195" customWidth="1" width="11.42578125"/>
    <col min="16196" max="16196" customWidth="1" width="11.42578125"/>
    <col min="16197" max="16197" customWidth="1" width="11.42578125"/>
    <col min="16198" max="16198" customWidth="1" width="11.42578125"/>
    <col min="16199" max="16199" customWidth="1" width="11.42578125"/>
    <col min="16200" max="16200" customWidth="1" width="11.42578125"/>
    <col min="16201" max="16201" customWidth="1" width="11.42578125"/>
    <col min="16202" max="16202" customWidth="1" width="11.42578125"/>
    <col min="16203" max="16203" customWidth="1" width="11.42578125"/>
    <col min="16204" max="16204" customWidth="1" width="11.42578125"/>
    <col min="16205" max="16205" customWidth="1" width="11.42578125"/>
    <col min="16206" max="16206" customWidth="1" width="11.42578125"/>
    <col min="16207" max="16207" customWidth="1" width="11.42578125"/>
    <col min="16208" max="16208" customWidth="1" width="11.42578125"/>
    <col min="16209" max="16209" customWidth="1" width="11.42578125"/>
    <col min="16210" max="16210" customWidth="1" width="11.42578125"/>
    <col min="16211" max="16211" customWidth="1" width="11.42578125"/>
    <col min="16212" max="16212" customWidth="1" width="11.42578125"/>
    <col min="16213" max="16213" customWidth="1" width="11.42578125"/>
    <col min="16214" max="16214" customWidth="1" width="11.42578125"/>
    <col min="16215" max="16215" customWidth="1" width="11.42578125"/>
    <col min="16216" max="16216" customWidth="1" width="11.42578125"/>
    <col min="16217" max="16217" customWidth="1" width="11.42578125"/>
    <col min="16218" max="16218" customWidth="1" width="11.42578125"/>
    <col min="16219" max="16219" customWidth="1" width="11.42578125"/>
    <col min="16220" max="16220" customWidth="1" width="11.42578125"/>
    <col min="16221" max="16221" customWidth="1" width="11.42578125"/>
    <col min="16222" max="16222" customWidth="1" width="11.42578125"/>
    <col min="16223" max="16223" customWidth="1" width="11.42578125"/>
    <col min="16224" max="16224" customWidth="1" width="11.42578125"/>
    <col min="16225" max="16225" customWidth="1" width="11.42578125"/>
    <col min="16226" max="16226" customWidth="1" width="11.42578125"/>
    <col min="16227" max="16227" customWidth="1" width="11.42578125"/>
    <col min="16228" max="16228" customWidth="1" width="11.42578125"/>
    <col min="16229" max="16229" customWidth="1" width="11.42578125"/>
    <col min="16230" max="16230" customWidth="1" width="11.42578125"/>
    <col min="16231" max="16231" customWidth="1" width="11.42578125"/>
    <col min="16232" max="16232" customWidth="1" width="11.42578125"/>
    <col min="16233" max="16233" customWidth="1" width="11.42578125"/>
    <col min="16234" max="16234" customWidth="1" width="11.42578125"/>
    <col min="16235" max="16235" customWidth="1" width="11.42578125"/>
    <col min="16236" max="16236" customWidth="1" width="11.42578125"/>
    <col min="16237" max="16237" customWidth="1" width="11.42578125"/>
    <col min="16238" max="16238" customWidth="1" width="11.42578125"/>
    <col min="16239" max="16239" customWidth="1" width="11.42578125"/>
    <col min="16240" max="16240" customWidth="1" width="11.42578125"/>
    <col min="16241" max="16241" customWidth="1" width="11.42578125"/>
    <col min="16242" max="16242" customWidth="1" width="11.42578125"/>
    <col min="16243" max="16243" customWidth="1" width="11.42578125"/>
    <col min="16244" max="16244" customWidth="1" width="11.42578125"/>
    <col min="16245" max="16245" customWidth="1" width="11.42578125"/>
    <col min="16246" max="16246" customWidth="1" width="11.42578125"/>
    <col min="16247" max="16247" customWidth="1" width="11.42578125"/>
    <col min="16248" max="16248" customWidth="1" width="11.42578125"/>
    <col min="16249" max="16249" customWidth="1" width="11.42578125"/>
    <col min="16250" max="16250" customWidth="1" width="11.42578125"/>
    <col min="16251" max="16251" customWidth="1" width="11.42578125"/>
    <col min="16252" max="16252" customWidth="1" width="11.42578125"/>
    <col min="16253" max="16253" customWidth="1" width="11.42578125"/>
    <col min="16254" max="16254" customWidth="1" width="11.42578125"/>
    <col min="16255" max="16255" customWidth="1" width="11.42578125"/>
    <col min="16256" max="16256" customWidth="1" width="11.42578125"/>
    <col min="16257" max="16257" customWidth="1" width="11.42578125"/>
    <col min="16258" max="16258" customWidth="1" width="11.42578125"/>
    <col min="16259" max="16259" customWidth="1" width="11.42578125"/>
    <col min="16260" max="16260" customWidth="1" width="11.42578125"/>
    <col min="16261" max="16261" customWidth="1" width="11.42578125"/>
    <col min="16262" max="16262" customWidth="1" width="11.42578125"/>
    <col min="16263" max="16263" customWidth="1" width="11.42578125"/>
    <col min="16264" max="16264" customWidth="1" width="11.42578125"/>
    <col min="16265" max="16265" customWidth="1" width="11.42578125"/>
    <col min="16266" max="16266" customWidth="1" width="11.42578125"/>
    <col min="16267" max="16267" customWidth="1" width="11.42578125"/>
    <col min="16268" max="16268" customWidth="1" width="11.42578125"/>
    <col min="16269" max="16269" customWidth="1" width="11.42578125"/>
    <col min="16270" max="16270" customWidth="1" width="11.42578125"/>
    <col min="16271" max="16271" customWidth="1" width="11.42578125"/>
    <col min="16272" max="16272" customWidth="1" width="11.42578125"/>
    <col min="16273" max="16273" customWidth="1" width="11.42578125"/>
    <col min="16274" max="16274" customWidth="1" width="11.42578125"/>
    <col min="16275" max="16275" customWidth="1" width="11.42578125"/>
    <col min="16276" max="16276" customWidth="1" width="11.42578125"/>
    <col min="16277" max="16277" customWidth="1" width="11.42578125"/>
    <col min="16278" max="16278" customWidth="1" width="11.42578125"/>
    <col min="16279" max="16279" customWidth="1" width="11.42578125"/>
    <col min="16280" max="16280" customWidth="1" width="11.42578125"/>
    <col min="16281" max="16281" customWidth="1" width="11.42578125"/>
    <col min="16282" max="16282" customWidth="1" width="11.42578125"/>
    <col min="16283" max="16283" customWidth="1" width="11.42578125"/>
    <col min="16284" max="16284" customWidth="1" width="11.42578125"/>
    <col min="16285" max="16285" customWidth="1" width="11.42578125"/>
    <col min="16286" max="16286" customWidth="1" width="11.42578125"/>
    <col min="16287" max="16287" customWidth="1" width="11.42578125"/>
    <col min="16288" max="16288" customWidth="1" width="11.42578125"/>
    <col min="16289" max="16289" customWidth="1" width="11.42578125"/>
    <col min="16290" max="16290" customWidth="1" width="11.42578125"/>
    <col min="16291" max="16291" customWidth="1" width="11.42578125"/>
    <col min="16292" max="16292" customWidth="1" width="11.42578125"/>
    <col min="16293" max="16293" customWidth="1" width="11.42578125"/>
    <col min="16294" max="16294" customWidth="1" width="11.42578125"/>
    <col min="16295" max="16295" customWidth="1" width="11.42578125"/>
    <col min="16296" max="16296" customWidth="1" width="11.42578125"/>
    <col min="16297" max="16297" customWidth="1" width="11.42578125"/>
    <col min="16298" max="16298" customWidth="1" width="11.42578125"/>
    <col min="16299" max="16299" customWidth="1" width="11.42578125"/>
    <col min="16300" max="16300" customWidth="1" width="11.42578125"/>
    <col min="16301" max="16301" customWidth="1" width="11.42578125"/>
    <col min="16302" max="16302" customWidth="1" width="11.42578125"/>
    <col min="16303" max="16303" customWidth="1" width="11.42578125"/>
    <col min="16304" max="16304" customWidth="1" width="11.42578125"/>
    <col min="16305" max="16305" customWidth="1" width="11.42578125"/>
    <col min="16306" max="16306" customWidth="1" width="11.42578125"/>
    <col min="16307" max="16307" customWidth="1" width="11.42578125"/>
    <col min="16308" max="16308" customWidth="1" width="11.42578125"/>
    <col min="16309" max="16309" customWidth="1" width="11.42578125"/>
    <col min="16310" max="16310" customWidth="1" width="11.42578125"/>
    <col min="16311" max="16311" customWidth="1" width="11.42578125"/>
    <col min="16312" max="16312" customWidth="1" width="11.42578125"/>
    <col min="16313" max="16313" customWidth="1" width="11.42578125"/>
    <col min="16314" max="16314" customWidth="1" width="11.42578125"/>
    <col min="16315" max="16315" customWidth="1" width="11.42578125"/>
    <col min="16316" max="16316" customWidth="1" width="11.42578125"/>
    <col min="16317" max="16317" customWidth="1" width="11.42578125"/>
    <col min="16318" max="16318" customWidth="1" width="11.42578125"/>
    <col min="16319" max="16319" customWidth="1" width="11.42578125"/>
    <col min="16320" max="16320" customWidth="1" width="11.42578125"/>
    <col min="16321" max="16321" customWidth="1" width="11.42578125"/>
    <col min="16322" max="16322" customWidth="1" width="11.42578125"/>
    <col min="16323" max="16323" customWidth="1" width="11.42578125"/>
    <col min="16324" max="16324" customWidth="1" width="11.42578125"/>
    <col min="16325" max="16325" customWidth="1" width="11.42578125"/>
    <col min="16326" max="16326" customWidth="1" width="11.42578125"/>
    <col min="16327" max="16327" customWidth="1" width="11.42578125"/>
    <col min="16328" max="16328" customWidth="1" width="11.42578125"/>
    <col min="16329" max="16329" customWidth="1" width="11.42578125"/>
    <col min="16330" max="16330" customWidth="1" width="11.42578125"/>
    <col min="16331" max="16331" customWidth="1" width="11.42578125"/>
    <col min="16332" max="16332" customWidth="1" width="11.42578125"/>
    <col min="16333" max="16333" customWidth="1" width="11.42578125"/>
    <col min="16334" max="16334" customWidth="1" width="11.42578125"/>
    <col min="16335" max="16335" customWidth="1" width="11.42578125"/>
    <col min="16336" max="16336" customWidth="1" width="11.42578125"/>
    <col min="16337" max="16337" customWidth="1" width="11.42578125"/>
    <col min="16338" max="16338" customWidth="1" width="11.42578125"/>
    <col min="16339" max="16339" customWidth="1" width="11.42578125"/>
    <col min="16340" max="16340" customWidth="1" width="11.42578125"/>
    <col min="16341" max="16341" customWidth="1" width="11.42578125"/>
    <col min="16342" max="16342" customWidth="1" width="11.42578125"/>
    <col min="16343" max="16343" customWidth="1" width="11.42578125"/>
    <col min="16344" max="16344" customWidth="1" width="11.42578125"/>
    <col min="16345" max="16345" customWidth="1" width="11.42578125"/>
    <col min="16346" max="16346" customWidth="1" width="11.42578125"/>
    <col min="16347" max="16347" customWidth="1" width="11.42578125"/>
    <col min="16348" max="16348" customWidth="1" width="11.42578125"/>
    <col min="16349" max="16349" customWidth="1" width="11.42578125"/>
    <col min="16350" max="16350" customWidth="1" width="11.42578125"/>
    <col min="16351" max="16351" customWidth="1" width="11.42578125"/>
    <col min="16352" max="16352" customWidth="1" width="11.42578125"/>
    <col min="16353" max="16353" customWidth="1" width="11.42578125"/>
    <col min="16354" max="16354" customWidth="1" width="11.42578125"/>
    <col min="16355" max="16355" customWidth="1" width="11.42578125"/>
    <col min="16356" max="16356" customWidth="1" width="11.42578125"/>
    <col min="16357" max="16357" customWidth="1" width="11.42578125"/>
    <col min="16358" max="16358" customWidth="1" width="11.42578125"/>
    <col min="16359" max="16359" customWidth="1" width="11.42578125"/>
    <col min="16360" max="16360" customWidth="1" width="11.42578125"/>
    <col min="16361" max="16361" customWidth="1" width="11.42578125"/>
    <col min="16362" max="16362" customWidth="1" width="11.42578125"/>
    <col min="16363" max="16363" customWidth="1" width="11.42578125"/>
    <col min="16364" max="16364" customWidth="1" width="11.42578125"/>
    <col min="16365" max="16365" customWidth="1" width="11.42578125"/>
    <col min="16366" max="16366" customWidth="1" width="11.42578125"/>
    <col min="16367" max="16367" customWidth="1" width="11.42578125"/>
    <col min="16368" max="16368" customWidth="1" width="11.42578125"/>
    <col min="16369" max="16369" customWidth="1" width="11.42578125"/>
    <col min="16370" max="16370" customWidth="1" width="11.42578125"/>
    <col min="16371" max="16371" customWidth="1" width="11.42578125"/>
    <col min="16372" max="16372" customWidth="1" width="11.42578125"/>
    <col min="16373" max="16373" customWidth="1" width="11.42578125"/>
    <col min="16374" max="16374" customWidth="1" width="11.42578125"/>
    <col min="16375" max="16375" customWidth="1" width="11.42578125"/>
    <col min="16376" max="16376" customWidth="1" width="11.42578125"/>
    <col min="16377" max="16377" customWidth="1" width="11.42578125"/>
    <col min="16378" max="16378" customWidth="1" width="11.42578125"/>
    <col min="16379" max="16379" customWidth="1" width="11.42578125"/>
    <col min="16380" max="16380" customWidth="1" width="11.42578125"/>
    <col min="16381" max="16381" customWidth="1" width="11.42578125"/>
    <col min="16382" max="16382" customWidth="1" width="11.42578125"/>
    <col min="16383" max="16383" customWidth="1" width="11.42578125"/>
    <col min="16384" max="16384" customWidth="1" width="11.42578125"/>
  </cols>
  <sheetData>
    <row r="1"/>
    <row r="2" ht="26.25" customHeight="1">
      <c r="K2" t="str">
        <v>Mise à jour du 14 Décembre 2021</v>
      </c>
    </row>
    <row r="3" ht="26.25" customHeight="1">
      <c r="K3" t="str">
        <v>annule ou remplace les versions précédentes</v>
      </c>
    </row>
    <row r="4"/>
    <row r="6" ht="18" customHeight="1">
      <c r="B6" t="str">
        <v>CLASSEMENT SIMPLIFIÉ</v>
      </c>
      <c r="I6" t="str">
        <v>Palette de couleurs, Excel</v>
      </c>
      <c r="R6" t="str">
        <v>Codes de couleur HTML sécurisés pour le Web / Tableau de référence</v>
      </c>
    </row>
    <row r="7" ht="18.75" customHeight="1">
      <c r="O7" t="str">
        <f>"Page "&amp;SHEET()&amp;" sur "&amp;SHEETS()</f>
        <v>Page 17 sur 17</v>
      </c>
      <c r="R7" t="str">
        <v>Lien &gt;</v>
      </c>
      <c r="S7" t="str">
        <v>https://encycolorpedia.com/websafe</v>
      </c>
    </row>
    <row r="8" ht="15.75" customHeight="1">
      <c r="B8" s="9" t="str">
        <v>H.ŒUVRES</v>
      </c>
      <c r="E8" s="9" t="str">
        <v>PREPARATIONS CHAUDES</v>
      </c>
      <c r="I8">
        <v>1</v>
      </c>
      <c r="J8">
        <v>2</v>
      </c>
      <c r="K8">
        <v>3</v>
      </c>
      <c r="L8">
        <v>4</v>
      </c>
      <c r="M8">
        <v>5</v>
      </c>
      <c r="N8">
        <v>6</v>
      </c>
      <c r="O8">
        <v>7</v>
      </c>
      <c r="P8">
        <v>8</v>
      </c>
    </row>
    <row r="9">
      <c r="I9">
        <v>9</v>
      </c>
      <c r="J9">
        <v>10</v>
      </c>
      <c r="K9">
        <v>11</v>
      </c>
      <c r="L9">
        <v>12</v>
      </c>
      <c r="M9">
        <v>13</v>
      </c>
      <c r="N9">
        <v>14</v>
      </c>
      <c r="O9">
        <v>15</v>
      </c>
      <c r="P9">
        <v>16</v>
      </c>
      <c r="R9" t="str">
        <v>Codes de couleurs HTML / Tableau de référence</v>
      </c>
    </row>
    <row r="10" ht="15.75" customHeight="1">
      <c r="B10" s="9" t="str">
        <v>CRUDITES</v>
      </c>
      <c r="E10" s="9" t="str">
        <v>ENTRÉES</v>
      </c>
      <c r="I10">
        <v>17</v>
      </c>
      <c r="J10">
        <v>18</v>
      </c>
      <c r="K10">
        <v>19</v>
      </c>
      <c r="L10">
        <v>20</v>
      </c>
      <c r="M10">
        <v>21</v>
      </c>
      <c r="N10">
        <v>22</v>
      </c>
      <c r="O10">
        <v>23</v>
      </c>
      <c r="P10">
        <v>24</v>
      </c>
      <c r="R10" t="str">
        <v>Lien &gt;</v>
      </c>
      <c r="S10" t="str">
        <v>https://encycolorpedia.com/html</v>
      </c>
    </row>
    <row r="11" ht="15.75" customHeight="1">
      <c r="E11" s="9" t="str">
        <v>POISSONS</v>
      </c>
      <c r="I11">
        <v>25</v>
      </c>
      <c r="J11">
        <v>26</v>
      </c>
      <c r="K11">
        <v>27</v>
      </c>
      <c r="L11">
        <v>28</v>
      </c>
      <c r="M11">
        <v>29</v>
      </c>
      <c r="N11">
        <v>30</v>
      </c>
      <c r="O11">
        <v>31</v>
      </c>
      <c r="P11">
        <v>32</v>
      </c>
    </row>
    <row r="12" ht="15.75" customHeight="1">
      <c r="B12" t="str">
        <v>Crudité</v>
      </c>
      <c r="E12" s="9" t="str">
        <v>VOLAILLES</v>
      </c>
      <c r="I12">
        <v>33</v>
      </c>
      <c r="J12">
        <v>34</v>
      </c>
      <c r="K12">
        <v>35</v>
      </c>
      <c r="L12">
        <v>36</v>
      </c>
      <c r="M12">
        <v>37</v>
      </c>
      <c r="N12">
        <v>38</v>
      </c>
      <c r="O12">
        <v>39</v>
      </c>
      <c r="P12">
        <v>40</v>
      </c>
      <c r="R12" t="str">
        <v>Codes de couleurs nommés / Tableau de référence</v>
      </c>
    </row>
    <row r="13" ht="15.75" customHeight="1">
      <c r="E13" s="9" t="str">
        <v>VIANDES</v>
      </c>
      <c r="I13">
        <v>41</v>
      </c>
      <c r="J13">
        <v>42</v>
      </c>
      <c r="K13">
        <v>43</v>
      </c>
      <c r="L13">
        <v>44</v>
      </c>
      <c r="M13">
        <v>45</v>
      </c>
      <c r="N13">
        <v>46</v>
      </c>
      <c r="O13">
        <v>47</v>
      </c>
      <c r="P13">
        <v>48</v>
      </c>
      <c r="R13" t="str">
        <v>Lien &gt;</v>
      </c>
      <c r="S13" t="str">
        <v>https://encycolorpedia.com/named</v>
      </c>
    </row>
    <row r="14" ht="15.75" customHeight="1">
      <c r="B14" s="9" t="str">
        <v xml:space="preserve">LEGUMES  </v>
      </c>
      <c r="E14" t="str">
        <v>PLATS COMPLETS</v>
      </c>
      <c r="I14">
        <v>49</v>
      </c>
      <c r="J14">
        <v>50</v>
      </c>
      <c r="K14">
        <v>51</v>
      </c>
      <c r="L14">
        <v>52</v>
      </c>
      <c r="M14">
        <v>53</v>
      </c>
      <c r="N14">
        <v>54</v>
      </c>
      <c r="O14">
        <v>55</v>
      </c>
      <c r="P14">
        <v>56</v>
      </c>
    </row>
    <row r="15" ht="15.75" customHeight="1">
      <c r="E15" s="9" t="str">
        <v>ACCOMPAGNEMENTS</v>
      </c>
      <c r="I15" t="str">
        <v>http://translate.google.fr/translate?hl=fr&amp;langpair=en|fr&amp;u=http://dmcritchie.mvps.org/excel/colors.htm</v>
      </c>
      <c r="R15" t="str">
        <v>Correspondance des couleurs de peinture et convertisseur</v>
      </c>
    </row>
    <row r="16" ht="15.75" customHeight="1">
      <c r="B16" s="7" t="str">
        <v>CUIDITES</v>
      </c>
      <c r="E16" s="9" t="str">
        <v>PATISSERIES</v>
      </c>
      <c r="R16" t="str">
        <v>Lien &gt;</v>
      </c>
      <c r="S16" t="str">
        <v>https://encycolorpedia.com/paints</v>
      </c>
    </row>
    <row r="17" ht="15.75" customHeight="1">
      <c r="E17" s="9" t="str">
        <v>PREPARATIONS CHAUDES</v>
      </c>
      <c r="I17" t="str">
        <v>Palette de couleurs, Excel</v>
      </c>
    </row>
    <row r="18" ht="18" customHeight="1">
      <c r="B18" t="str">
        <v xml:space="preserve">Cuidité </v>
      </c>
      <c r="E18" s="9" t="str">
        <v>PLAT PRINCIPAL</v>
      </c>
      <c r="I18" t="str">
        <v>Couleur 0]</v>
      </c>
      <c r="J18" t="str">
        <v>[Couleur 0]</v>
      </c>
      <c r="K18" t="str">
        <v>[Couleur 15]</v>
      </c>
      <c r="L18" t="str">
        <v>[Couleur 15]</v>
      </c>
      <c r="M18" t="str">
        <v>[Couleur 30]</v>
      </c>
      <c r="N18" t="str">
        <v>[Couleur 30]</v>
      </c>
      <c r="O18" t="str">
        <v>[Couleur 45]</v>
      </c>
      <c r="P18" t="str">
        <v>[Couleur 45]</v>
      </c>
      <c r="R18" t="str">
        <v>Cliquez sur les liens cellules jaunes</v>
      </c>
    </row>
    <row r="19" ht="15.75" customHeight="1">
      <c r="E19" s="9" t="str">
        <v>CRUDITES</v>
      </c>
      <c r="I19" t="str">
        <v>[Couleur 1]</v>
      </c>
      <c r="J19" t="str">
        <v>[Couleur 1]</v>
      </c>
      <c r="K19" t="str">
        <v>[Couleur 16]</v>
      </c>
      <c r="L19" t="str">
        <v>[Couleur 16]</v>
      </c>
      <c r="M19" t="str">
        <v>[Couleur 31]</v>
      </c>
      <c r="N19" t="str">
        <v>[Couleur 31]</v>
      </c>
      <c r="O19" t="str">
        <v>[Couleur 46]</v>
      </c>
      <c r="P19" t="str">
        <v>[Couleur 46]</v>
      </c>
    </row>
    <row r="20" ht="15.75" customHeight="1">
      <c r="B20" t="str">
        <v>Protéines</v>
      </c>
      <c r="E20" s="9" t="str">
        <v>CUIDITES</v>
      </c>
      <c r="I20" t="str">
        <v>[Couleur 2]</v>
      </c>
      <c r="J20" t="str">
        <v>[Couleur 2]</v>
      </c>
      <c r="K20" t="str">
        <v>[Couleur 17]</v>
      </c>
      <c r="L20" t="str">
        <v>[Couleur 17]</v>
      </c>
      <c r="M20" t="str">
        <v>[Couleur 32]</v>
      </c>
      <c r="N20" t="str">
        <v>[Couleur 32]</v>
      </c>
      <c r="O20" t="str">
        <v>[Couleur 47]</v>
      </c>
      <c r="P20" t="str">
        <v>[Couleur 47]</v>
      </c>
      <c r="R20" t="str">
        <v>Lien &gt;</v>
      </c>
      <c r="S20" t="str">
        <v>Trouver n'Importe quel Code Couleur HTML en 2 clics [Images, Vidéos, PDF..avec Firefox.]</v>
      </c>
    </row>
    <row r="21" ht="15.75" customHeight="1">
      <c r="E21" s="9" t="str">
        <v>FECULENTS</v>
      </c>
      <c r="I21" t="str">
        <v>[Couleur 3]</v>
      </c>
      <c r="J21" t="str">
        <v>[Couleur 3]</v>
      </c>
      <c r="K21" t="str">
        <v>[Couleur 18]</v>
      </c>
      <c r="L21" t="str">
        <v>[Couleur 18]</v>
      </c>
      <c r="M21" t="str">
        <v>[Couleur 33]</v>
      </c>
      <c r="N21" t="str">
        <v>[Couleur 33]</v>
      </c>
      <c r="O21" t="str">
        <v>[Couleur 48]</v>
      </c>
      <c r="P21" t="str">
        <v>[Couleur 48]</v>
      </c>
    </row>
    <row r="22" ht="15.75" customHeight="1">
      <c r="B22" t="str">
        <v>Laitages</v>
      </c>
      <c r="E22" s="9" t="str">
        <v>COMPOSES VERTS</v>
      </c>
      <c r="I22" t="str">
        <v>[Couleur 4]</v>
      </c>
      <c r="J22" t="str">
        <v>[Couleur 4]</v>
      </c>
      <c r="K22" t="str">
        <v>[Couleur 19]</v>
      </c>
      <c r="L22" t="str">
        <v>[Couleur 19]</v>
      </c>
      <c r="M22" t="str">
        <v>[Couleur 34]</v>
      </c>
      <c r="N22" t="str">
        <v>[Couleur 34]</v>
      </c>
      <c r="O22" t="str">
        <v>[Couleur 49]</v>
      </c>
      <c r="P22" t="str">
        <v>[Couleur 49]</v>
      </c>
      <c r="R22" t="str">
        <v>Lien &gt;</v>
      </c>
      <c r="S22" t="str">
        <v>Tutoriel Google Chrome : Inspecteur de code Chrome</v>
      </c>
    </row>
    <row r="23" ht="15.75" customHeight="1">
      <c r="E23" s="9" t="str">
        <v>LAITAGES FROMAGES</v>
      </c>
      <c r="I23" t="str">
        <v>[Couleur 5]</v>
      </c>
      <c r="J23" t="str">
        <v>[Couleur 5]</v>
      </c>
      <c r="K23" t="str">
        <v>[Couleur 20]</v>
      </c>
      <c r="L23" t="str">
        <v>[Couleur 20]</v>
      </c>
      <c r="M23" t="str">
        <v>[Couleur 35]</v>
      </c>
      <c r="N23" t="str">
        <v>[Couleur 35]</v>
      </c>
      <c r="O23" t="str">
        <v>[Couleur 50]</v>
      </c>
      <c r="P23" t="str">
        <v>[Couleur 50]</v>
      </c>
    </row>
    <row r="24" ht="15.75" customHeight="1">
      <c r="E24" t="str">
        <v>LAITAGES +FECULENTS</v>
      </c>
      <c r="I24" t="str">
        <v>[Couleur 6]</v>
      </c>
      <c r="J24" t="str">
        <v>[Couleur 6]</v>
      </c>
      <c r="K24" t="str">
        <v>[Couleur 21]</v>
      </c>
      <c r="L24" t="str">
        <v>[Couleur 21]</v>
      </c>
      <c r="M24" t="str">
        <v>[Couleur 36]</v>
      </c>
      <c r="N24" t="str">
        <v>[Couleur 36]</v>
      </c>
      <c r="O24" t="str">
        <v>[Couleur 51]</v>
      </c>
      <c r="P24" t="str">
        <v>[Couleur 51]</v>
      </c>
      <c r="R24" t="str">
        <v>Lien &gt;</v>
      </c>
      <c r="S24" t="str">
        <v>Téléchargez votre image Cliquez sur l'image pour obtenir le code couleur.</v>
      </c>
    </row>
    <row r="25" ht="15.75" customHeight="1">
      <c r="E25" s="9" t="str">
        <v>DESSERTS</v>
      </c>
      <c r="I25" t="str">
        <v>[Couleur 7]</v>
      </c>
      <c r="J25" t="str">
        <v>[Couleur 7]</v>
      </c>
      <c r="K25" t="str">
        <v>[Couleur 22]</v>
      </c>
      <c r="L25" t="str">
        <v>[Couleur 22]</v>
      </c>
      <c r="M25" t="str">
        <v>[Couleur 37]</v>
      </c>
      <c r="N25" t="str">
        <v>[Couleur 37]</v>
      </c>
      <c r="O25" t="str">
        <v>[Couleur 52]</v>
      </c>
      <c r="P25" t="str">
        <v>[Couleur 52]</v>
      </c>
    </row>
    <row r="26" ht="15.75" customHeight="1">
      <c r="E26" s="9" t="str">
        <v>GOUTER</v>
      </c>
      <c r="I26" t="str">
        <v>[Couleur 8]</v>
      </c>
      <c r="J26" t="str">
        <v>[Couleur 8]</v>
      </c>
      <c r="K26" t="str">
        <v>[Couleur 23]</v>
      </c>
      <c r="L26" t="str">
        <v>[Couleur 23]</v>
      </c>
      <c r="M26" t="str">
        <v>[Couleur 38]</v>
      </c>
      <c r="N26" t="str">
        <v>[Couleur 38]</v>
      </c>
      <c r="O26" t="str">
        <v>[Couleur 53]</v>
      </c>
      <c r="P26" t="str">
        <v>[Couleur 53]</v>
      </c>
      <c r="R26" t="str">
        <v>Lien &gt;</v>
      </c>
      <c r="S26" t="str">
        <v>[Wiki]Comment récupérer une couleur sur une image ?</v>
      </c>
    </row>
    <row r="27">
      <c r="I27" t="str">
        <v>[Couleur 9]</v>
      </c>
      <c r="J27" t="str">
        <v>[Couleur 9]</v>
      </c>
      <c r="K27" t="str">
        <v>[Couleur 24]</v>
      </c>
      <c r="L27" t="str">
        <v>[Couleur 24]</v>
      </c>
      <c r="M27" t="str">
        <v>[Couleur 39]</v>
      </c>
      <c r="N27" t="str">
        <v>[Couleur 39]</v>
      </c>
      <c r="O27" t="str">
        <v>[Couleur 54]</v>
      </c>
      <c r="P27" t="str">
        <v>[Couleur 54]</v>
      </c>
    </row>
    <row r="28" ht="18.75" customHeight="1">
      <c r="G28" t="str">
        <v>Code couleur Rouge Vert Bleu RVB</v>
      </c>
      <c r="I28" t="str">
        <v>[Couleur 10]</v>
      </c>
      <c r="J28" t="str">
        <v>[Couleur 10]</v>
      </c>
      <c r="K28" t="str">
        <v>[Couleur 25]</v>
      </c>
      <c r="L28" t="str">
        <v>[Couleur 25]</v>
      </c>
      <c r="M28" t="str">
        <v>[Couleur 40]</v>
      </c>
      <c r="N28" t="str">
        <v>[Couleur 40]</v>
      </c>
      <c r="O28" t="str">
        <v>[Couleur 55]</v>
      </c>
      <c r="P28" t="str">
        <v>[Couleur 55]</v>
      </c>
      <c r="R28" t="str">
        <v>Lien &gt;</v>
      </c>
      <c r="S28" t="str">
        <v>Web couleurs sûres  une palette standard de 216 couleurs qui affiche de façon uniforme dans tous les principaux navigateurs.</v>
      </c>
    </row>
    <row r="29" ht="15.75" customHeight="1">
      <c r="E29" s="9" t="str">
        <v>R51-V153 B102</v>
      </c>
      <c r="I29" t="str">
        <v>[Couleur 11]</v>
      </c>
      <c r="J29" t="str">
        <v>[Couleur 11]</v>
      </c>
      <c r="K29" t="str">
        <v>[Couleur 26]</v>
      </c>
      <c r="L29" t="str">
        <v>[Couleur 26]</v>
      </c>
      <c r="M29" t="str">
        <v>[Couleur 41]</v>
      </c>
      <c r="N29" t="str">
        <v>[Couleur 41]</v>
      </c>
      <c r="O29" t="str">
        <v>[Couleur 56]</v>
      </c>
      <c r="P29" t="str">
        <v>[Couleur 56]</v>
      </c>
    </row>
    <row r="30" ht="15.75" customHeight="1">
      <c r="E30" s="9" t="str">
        <v>R50-V204 B255</v>
      </c>
      <c r="I30" t="str">
        <v>[Couleur 12]</v>
      </c>
      <c r="J30" t="str">
        <v>[Couleur 12]</v>
      </c>
      <c r="K30" t="str">
        <v>[Couleur 27]</v>
      </c>
      <c r="L30" t="str">
        <v>[Couleur 27]</v>
      </c>
      <c r="M30" t="str">
        <v>[Couleur 42]</v>
      </c>
      <c r="N30" t="str">
        <v>[Couleur 42]</v>
      </c>
      <c r="R30" t="str">
        <v>Lien &gt;</v>
      </c>
      <c r="S30" t="str">
        <v>Sélecteur de Couleur</v>
      </c>
    </row>
    <row r="31" ht="15.75" customHeight="1">
      <c r="E31" s="9" t="str">
        <v>R255-V204 B0</v>
      </c>
      <c r="I31" t="str">
        <v>[Couleur 13]</v>
      </c>
      <c r="J31" t="str">
        <v>[Couleur 13]</v>
      </c>
      <c r="K31" t="str">
        <v>[Couleur 28]</v>
      </c>
      <c r="L31" t="str">
        <v>[Couleur 28]</v>
      </c>
      <c r="M31" t="str">
        <v>[Couleur 43]</v>
      </c>
      <c r="N31" t="str">
        <v>[Couleur 43]</v>
      </c>
    </row>
    <row r="32" ht="15.75" customHeight="1">
      <c r="E32" s="9" t="str">
        <v>R255-V0 B0</v>
      </c>
      <c r="I32" t="str">
        <v>[Couleur 14]</v>
      </c>
      <c r="J32" t="str">
        <v>[Couleur 14]</v>
      </c>
      <c r="K32" t="str">
        <v>[Couleur 29]</v>
      </c>
      <c r="L32" t="str">
        <v>[Couleur 29]</v>
      </c>
      <c r="M32" t="str">
        <v>[Couleur 44]</v>
      </c>
      <c r="N32" t="str">
        <v>[Couleur 44]</v>
      </c>
      <c r="R32" t="str">
        <v>Lien &gt;</v>
      </c>
      <c r="S32" t="str">
        <v>Web couleurs sûres  une palette standard de 216 couleurs qui affiche de façon uniforme dans tous les principaux navigateurs.</v>
      </c>
    </row>
    <row r="33" ht="15.75" customHeight="1">
      <c r="E33" t="str">
        <v>R255-V102 B0</v>
      </c>
    </row>
    <row r="34" ht="15.75" customHeight="1">
      <c r="E34" s="9" t="str">
        <v>R0-V255 B0</v>
      </c>
      <c r="I34" t="str">
        <v>Intérieur</v>
      </c>
      <c r="J34" t="str">
        <v>police</v>
      </c>
      <c r="K34" t="str">
        <v>HTML</v>
      </c>
      <c r="L34" t="str">
        <v>bgcolor =</v>
      </c>
      <c r="M34" t="str">
        <v xml:space="preserve">Rouge </v>
      </c>
      <c r="N34" t="str">
        <v>Vert</v>
      </c>
      <c r="O34" t="str">
        <v>Bleu</v>
      </c>
      <c r="P34" t="str">
        <v>Couleur</v>
      </c>
      <c r="R34" t="str">
        <v>Lien &gt;</v>
      </c>
      <c r="S34" t="str">
        <v>Le code couleur html</v>
      </c>
    </row>
    <row r="35" ht="15.75" customHeight="1">
      <c r="E35" s="9" t="str">
        <v>R255-V204 B153</v>
      </c>
      <c r="I35" t="str">
        <v>Noire</v>
      </c>
      <c r="J35" t="str">
        <v>[Couleur 1]</v>
      </c>
      <c r="K35" t="str">
        <v># 000000</v>
      </c>
      <c r="L35" t="str">
        <v># 000000</v>
      </c>
      <c r="M35">
        <v>0</v>
      </c>
      <c r="N35">
        <v>0</v>
      </c>
      <c r="O35">
        <v>0</v>
      </c>
      <c r="P35" t="str">
        <v>[Noir]</v>
      </c>
    </row>
    <row r="36" ht="15.75" customHeight="1">
      <c r="E36" s="9" t="str">
        <v>R255-V153 B204</v>
      </c>
      <c r="I36" t="str">
        <v>Blanc</v>
      </c>
      <c r="J36" t="str">
        <v>[Couleur 2]</v>
      </c>
      <c r="K36" t="str">
        <v># FFFFFF</v>
      </c>
      <c r="L36" t="str">
        <v># FFFFFF</v>
      </c>
      <c r="M36">
        <v>255</v>
      </c>
      <c r="N36">
        <v>255</v>
      </c>
      <c r="O36">
        <v>255</v>
      </c>
      <c r="P36" t="str">
        <v>[Blanc]</v>
      </c>
      <c r="R36" t="str">
        <v>Lien &gt;</v>
      </c>
      <c r="S36" t="str">
        <v>Palette de couleurs Web</v>
      </c>
    </row>
    <row r="37" ht="15.75" customHeight="1">
      <c r="E37" s="9" t="str">
        <v>R255-V0 B255</v>
      </c>
      <c r="I37" t="str">
        <v>Rouge</v>
      </c>
      <c r="J37" t="str">
        <v>[Couleur 3]</v>
      </c>
      <c r="K37" t="str">
        <v># FF0000</v>
      </c>
      <c r="L37" t="str">
        <v># FF0000</v>
      </c>
      <c r="M37">
        <v>255</v>
      </c>
      <c r="N37">
        <v>0</v>
      </c>
      <c r="O37">
        <v>0</v>
      </c>
      <c r="P37" t="str">
        <v>[Rouge]</v>
      </c>
    </row>
    <row r="38" ht="15.75" customHeight="1">
      <c r="E38" s="9" t="str">
        <v>R0-V128 B0</v>
      </c>
      <c r="I38" t="str">
        <v>Vert</v>
      </c>
      <c r="J38" t="str">
        <v>[Couleur 4]</v>
      </c>
      <c r="K38" t="str">
        <v># 00FF00</v>
      </c>
      <c r="L38" t="str">
        <v># 00FF00</v>
      </c>
      <c r="M38">
        <v>0</v>
      </c>
      <c r="N38">
        <v>255</v>
      </c>
      <c r="O38">
        <v>0</v>
      </c>
      <c r="P38" t="str">
        <v>[Vert]</v>
      </c>
      <c r="R38" t="str">
        <v>Lien &gt;</v>
      </c>
      <c r="S38" t="str">
        <v>Code couleurs #B Excel cliquer ICI</v>
      </c>
    </row>
    <row r="39" ht="15.75" customHeight="1">
      <c r="E39" s="9" t="str">
        <v>R153-V204 B0</v>
      </c>
      <c r="I39" t="str">
        <v>Bleu</v>
      </c>
      <c r="J39" t="str">
        <v>[Couleur 5]</v>
      </c>
      <c r="K39" t="str">
        <v># 0000FF</v>
      </c>
      <c r="L39" t="str">
        <v># 0000FF</v>
      </c>
      <c r="M39">
        <v>0</v>
      </c>
      <c r="N39">
        <v>0</v>
      </c>
      <c r="O39">
        <v>255</v>
      </c>
      <c r="P39" t="str">
        <v>[Bleu]</v>
      </c>
    </row>
    <row r="40" ht="15.75" customHeight="1">
      <c r="E40" s="9" t="str">
        <v>R153-V51 B0</v>
      </c>
      <c r="I40" t="str">
        <v>Jaune</v>
      </c>
      <c r="J40" t="str">
        <v>[Couleur 6]</v>
      </c>
      <c r="K40" t="str">
        <v># FFFF00</v>
      </c>
      <c r="L40" t="str">
        <v># FFFF00</v>
      </c>
      <c r="M40">
        <v>255</v>
      </c>
      <c r="N40">
        <v>255</v>
      </c>
      <c r="O40">
        <v>0</v>
      </c>
      <c r="P40" t="str">
        <v>[Jaune]</v>
      </c>
      <c r="R40">
        <v>0</v>
      </c>
      <c r="S40">
        <v>0</v>
      </c>
    </row>
    <row r="41" ht="15.75" customHeight="1">
      <c r="E41" s="9" t="str">
        <v>R0-V255 B0</v>
      </c>
      <c r="I41" t="str">
        <v>Magenta</v>
      </c>
      <c r="J41" t="str">
        <v>[Couleur 7]</v>
      </c>
      <c r="K41" t="str">
        <v># FF00FF</v>
      </c>
      <c r="L41" t="str">
        <v># FF00FF</v>
      </c>
      <c r="M41">
        <v>255</v>
      </c>
      <c r="N41">
        <v>0</v>
      </c>
      <c r="O41">
        <v>255</v>
      </c>
      <c r="P41" t="str">
        <v>[Magenta]</v>
      </c>
      <c r="R41" t="str">
        <v>Lien &gt;</v>
      </c>
      <c r="S41" t="str">
        <v>19 générateurs de palettes de couleurs pour simplifier le web design</v>
      </c>
    </row>
    <row r="42" ht="15.75" customHeight="1">
      <c r="E42" s="9" t="str">
        <v>R0-V0 B255</v>
      </c>
      <c r="I42" t="str">
        <v>Cyan</v>
      </c>
      <c r="J42" t="str">
        <v>[Couleur 8]</v>
      </c>
      <c r="K42" t="str">
        <v># 00FFFF</v>
      </c>
      <c r="L42" t="str">
        <v># 00FFFF</v>
      </c>
      <c r="M42">
        <v>0</v>
      </c>
      <c r="N42">
        <v>255</v>
      </c>
      <c r="O42">
        <v>255</v>
      </c>
      <c r="P42" t="str">
        <v>[Cyan]</v>
      </c>
      <c r="R42">
        <v>0</v>
      </c>
      <c r="S42">
        <v>0</v>
      </c>
    </row>
    <row r="43" ht="15.75" customHeight="1">
      <c r="E43" t="str">
        <v>R153-V204 B255</v>
      </c>
      <c r="I43" t="str">
        <v>[Couleur 9]</v>
      </c>
      <c r="J43" t="str">
        <v>[Couleur 9]</v>
      </c>
      <c r="K43" t="str">
        <v># 800000</v>
      </c>
      <c r="L43" t="str">
        <v># 800000</v>
      </c>
      <c r="M43">
        <v>128</v>
      </c>
      <c r="N43">
        <v>0</v>
      </c>
      <c r="O43">
        <v>0</v>
      </c>
      <c r="P43" t="str">
        <v>[Couleur 9]</v>
      </c>
      <c r="R43" t="str">
        <v>Lien &gt;</v>
      </c>
      <c r="S43" t="str">
        <v xml:space="preserve">Quelles couleurs choisir pour votre site </v>
      </c>
    </row>
    <row r="44" ht="15.75" customHeight="1">
      <c r="E44" s="9" t="str">
        <v>R0-V102 B204</v>
      </c>
      <c r="I44" t="str">
        <v>[Couleur 10]</v>
      </c>
      <c r="J44" t="str">
        <v>[Couleur 10]</v>
      </c>
      <c r="K44" t="str">
        <v># 008000</v>
      </c>
      <c r="L44" t="str">
        <v># 008000</v>
      </c>
      <c r="M44">
        <v>0</v>
      </c>
      <c r="N44">
        <v>128</v>
      </c>
      <c r="O44">
        <v>0</v>
      </c>
      <c r="P44" t="str">
        <v>[Couleur 10]</v>
      </c>
      <c r="R44">
        <v>0</v>
      </c>
      <c r="S44">
        <v>0</v>
      </c>
    </row>
    <row r="45" ht="15.75" customHeight="1">
      <c r="E45" s="9" t="str">
        <v>R204-V153 B255</v>
      </c>
      <c r="I45" t="str">
        <v>[Couleur 11]</v>
      </c>
      <c r="J45" t="str">
        <v>[Couleur 11]</v>
      </c>
      <c r="K45" t="str">
        <v># 000080</v>
      </c>
      <c r="L45" t="str">
        <v># 000080</v>
      </c>
      <c r="M45">
        <v>0</v>
      </c>
      <c r="N45">
        <v>0</v>
      </c>
      <c r="O45">
        <v>128</v>
      </c>
      <c r="P45" t="str">
        <v>[Couleur 11]</v>
      </c>
      <c r="R45" t="str">
        <v>Lien &gt;</v>
      </c>
      <c r="S45" t="str">
        <v>Code des couleurs : codage, usage et symbolique</v>
      </c>
    </row>
    <row r="46">
      <c r="I46" t="str">
        <v>[Couleur 12]</v>
      </c>
      <c r="J46" t="str">
        <v>[Couleur 12]</v>
      </c>
      <c r="K46" t="str">
        <v># 808000</v>
      </c>
      <c r="L46" t="str">
        <v># 808000</v>
      </c>
      <c r="M46">
        <v>128</v>
      </c>
      <c r="N46">
        <v>128</v>
      </c>
      <c r="O46">
        <v>0</v>
      </c>
      <c r="P46" t="str">
        <v>[Couleur 12]</v>
      </c>
      <c r="R46">
        <v>0</v>
      </c>
      <c r="S46">
        <v>0</v>
      </c>
    </row>
    <row r="47">
      <c r="I47" t="str">
        <v>[Couleur 13]</v>
      </c>
      <c r="J47" t="str">
        <v>[Couleur 13]</v>
      </c>
      <c r="K47" t="str">
        <v># 800080</v>
      </c>
      <c r="L47" t="str">
        <v># 800080</v>
      </c>
      <c r="M47">
        <v>128</v>
      </c>
      <c r="N47">
        <v>0</v>
      </c>
      <c r="O47">
        <v>128</v>
      </c>
      <c r="P47" t="str">
        <v>[Couleur 13]</v>
      </c>
      <c r="R47" t="str">
        <v>Lien &gt;</v>
      </c>
      <c r="S47" t="str">
        <v>[EXCEL] Comment imprimer sur une seule page ?</v>
      </c>
    </row>
    <row r="48">
      <c r="I48" t="str">
        <v>[Couleur 14]</v>
      </c>
      <c r="J48" t="str">
        <v>[Couleur 14]</v>
      </c>
      <c r="K48" t="str">
        <v># 008080</v>
      </c>
      <c r="L48" t="str">
        <v># 008080</v>
      </c>
      <c r="M48">
        <v>0</v>
      </c>
      <c r="N48">
        <v>128</v>
      </c>
      <c r="O48">
        <v>128</v>
      </c>
      <c r="P48" t="str">
        <v>[Couleur 14]</v>
      </c>
    </row>
    <row r="49">
      <c r="I49" t="str">
        <v>[Couleur 15]</v>
      </c>
      <c r="J49" t="str">
        <v>[Couleur 15]</v>
      </c>
      <c r="K49" t="str">
        <v># C0C0C0</v>
      </c>
      <c r="L49" t="str">
        <v># C0C0C0</v>
      </c>
      <c r="M49">
        <v>192</v>
      </c>
      <c r="N49">
        <v>192</v>
      </c>
      <c r="O49">
        <v>192</v>
      </c>
      <c r="P49" t="str">
        <v>[Couleur 15]</v>
      </c>
    </row>
    <row r="50">
      <c r="I50" t="str">
        <v>[Couleur 16]</v>
      </c>
      <c r="J50" t="str">
        <v>[Couleur 16]</v>
      </c>
      <c r="K50" t="str">
        <v># 808080</v>
      </c>
      <c r="L50" t="str">
        <v># 808080</v>
      </c>
      <c r="M50">
        <v>128</v>
      </c>
      <c r="N50">
        <v>128</v>
      </c>
      <c r="O50">
        <v>128</v>
      </c>
      <c r="P50" t="str">
        <v>[Couleur 16]</v>
      </c>
    </row>
    <row r="51">
      <c r="I51" t="str">
        <v>[Couleur 17]</v>
      </c>
      <c r="J51" t="str">
        <v>[Couleur 17]</v>
      </c>
      <c r="K51" t="str">
        <v># 9999FF</v>
      </c>
      <c r="L51" t="str">
        <v># 9999FF</v>
      </c>
      <c r="M51">
        <v>153</v>
      </c>
      <c r="N51">
        <v>153</v>
      </c>
      <c r="O51">
        <v>255</v>
      </c>
      <c r="P51" t="str">
        <v>[Couleur 17]</v>
      </c>
    </row>
    <row r="52">
      <c r="I52" t="str">
        <v>[Couleur 18]</v>
      </c>
      <c r="J52" t="str">
        <v>[Couleur 18]</v>
      </c>
      <c r="K52" t="str">
        <v># 993366</v>
      </c>
      <c r="L52" t="str">
        <v># 993366</v>
      </c>
      <c r="M52">
        <v>153</v>
      </c>
      <c r="N52">
        <v>51</v>
      </c>
      <c r="O52">
        <v>102</v>
      </c>
      <c r="P52" t="str">
        <v>[Couleur 18]</v>
      </c>
    </row>
    <row r="53"/>
    <row r="54">
      <c r="I54" t="str">
        <v>[Couleur 20]</v>
      </c>
      <c r="J54" t="str">
        <v>[Couleur 20]</v>
      </c>
      <c r="K54" t="str">
        <v># CCFFFF</v>
      </c>
      <c r="L54" t="str">
        <v># CCFFFF</v>
      </c>
      <c r="M54">
        <v>204</v>
      </c>
      <c r="N54">
        <v>255</v>
      </c>
      <c r="O54">
        <v>255</v>
      </c>
      <c r="P54" t="str">
        <v>[Couleur 20]</v>
      </c>
    </row>
    <row r="55">
      <c r="I55" t="str">
        <v>[Couleur 21]</v>
      </c>
      <c r="J55" t="str">
        <v>[Couleur 21]</v>
      </c>
      <c r="K55" t="str">
        <v># 660066</v>
      </c>
      <c r="L55" t="str">
        <v># 660066</v>
      </c>
      <c r="M55">
        <v>102</v>
      </c>
      <c r="N55">
        <v>0</v>
      </c>
      <c r="O55">
        <v>102</v>
      </c>
      <c r="P55" t="str">
        <v>[Couleur 21]</v>
      </c>
    </row>
    <row r="56">
      <c r="I56" t="str">
        <v>[Couleur 22]</v>
      </c>
      <c r="J56" t="str">
        <v>[Couleur 22]</v>
      </c>
      <c r="K56" t="str">
        <v># FF8080</v>
      </c>
      <c r="L56" t="str">
        <v># FF8080</v>
      </c>
      <c r="M56">
        <v>255</v>
      </c>
      <c r="N56">
        <v>128</v>
      </c>
      <c r="O56">
        <v>128</v>
      </c>
      <c r="P56" t="str">
        <v>[Couleur 22]</v>
      </c>
    </row>
    <row r="57">
      <c r="I57" t="str">
        <v>[Couleur 23]</v>
      </c>
      <c r="J57" t="str">
        <v>[Couleur 23]</v>
      </c>
      <c r="K57" t="str">
        <v># 0066CC</v>
      </c>
      <c r="L57" t="str">
        <v># 0066CC</v>
      </c>
      <c r="M57">
        <v>0</v>
      </c>
      <c r="N57">
        <v>102</v>
      </c>
      <c r="O57">
        <v>204</v>
      </c>
      <c r="P57" t="str">
        <v>[Couleur 23]</v>
      </c>
    </row>
    <row r="58">
      <c r="I58" t="str">
        <v>[Couleur 24]</v>
      </c>
      <c r="J58" t="str">
        <v>[Couleur 24]</v>
      </c>
      <c r="K58" t="str">
        <v># CCCCFF</v>
      </c>
      <c r="L58" t="str">
        <v># CCCCFF</v>
      </c>
      <c r="M58">
        <v>204</v>
      </c>
      <c r="N58">
        <v>204</v>
      </c>
      <c r="O58">
        <v>255</v>
      </c>
      <c r="P58" t="str">
        <v>[Couleur 24]</v>
      </c>
    </row>
    <row r="59">
      <c r="I59" t="str">
        <v>[Couleur 25]</v>
      </c>
      <c r="J59" t="str">
        <v>[Couleur 25]</v>
      </c>
      <c r="K59" t="str">
        <v># 000080</v>
      </c>
      <c r="L59" t="str">
        <v># 000080</v>
      </c>
      <c r="M59">
        <v>0</v>
      </c>
      <c r="N59">
        <v>0</v>
      </c>
      <c r="O59">
        <v>128</v>
      </c>
      <c r="P59" t="str">
        <v>[Couleur 25]</v>
      </c>
    </row>
    <row r="60">
      <c r="I60" t="str">
        <v>[Couleur 26]</v>
      </c>
      <c r="J60" t="str">
        <v>[Couleur 26]</v>
      </c>
      <c r="K60" t="str">
        <v># FF00FF</v>
      </c>
      <c r="L60" t="str">
        <v># FF00FF</v>
      </c>
      <c r="M60">
        <v>255</v>
      </c>
      <c r="N60">
        <v>0</v>
      </c>
      <c r="O60">
        <v>255</v>
      </c>
      <c r="P60" t="str">
        <v>[Couleur 26]</v>
      </c>
    </row>
    <row r="61">
      <c r="I61" t="str">
        <v>[Couleur 27]</v>
      </c>
      <c r="J61" t="str">
        <v>[Couleur 27]</v>
      </c>
      <c r="K61" t="str">
        <v># FFFF00</v>
      </c>
      <c r="L61" t="str">
        <v># FFFF00</v>
      </c>
      <c r="M61">
        <v>255</v>
      </c>
      <c r="N61">
        <v>255</v>
      </c>
      <c r="O61">
        <v>0</v>
      </c>
      <c r="P61" t="str">
        <v>[Couleur 27]</v>
      </c>
    </row>
    <row r="62">
      <c r="I62" t="str">
        <v>[Couleur 28]</v>
      </c>
      <c r="J62" t="str">
        <v>[Couleur 28]</v>
      </c>
      <c r="K62" t="str">
        <v># 00FFFF</v>
      </c>
      <c r="L62" t="str">
        <v># 00FFFF</v>
      </c>
      <c r="M62">
        <v>0</v>
      </c>
      <c r="N62">
        <v>255</v>
      </c>
      <c r="O62">
        <v>255</v>
      </c>
      <c r="P62" t="str">
        <v>[Couleur 28]</v>
      </c>
    </row>
    <row r="63">
      <c r="I63" t="str">
        <v>[Couleur 29]</v>
      </c>
      <c r="J63" t="str">
        <v>[Couleur 29]</v>
      </c>
      <c r="K63" t="str">
        <v># 800080</v>
      </c>
      <c r="L63" t="str">
        <v># 800080</v>
      </c>
      <c r="M63">
        <v>128</v>
      </c>
      <c r="N63">
        <v>0</v>
      </c>
      <c r="O63">
        <v>128</v>
      </c>
      <c r="P63" t="str">
        <v>[Couleur 29]</v>
      </c>
    </row>
    <row r="64">
      <c r="I64" t="str">
        <v>[Couleur 30]</v>
      </c>
      <c r="J64" t="str">
        <v>[Couleur 30]</v>
      </c>
      <c r="K64" t="str">
        <v># 800000</v>
      </c>
      <c r="L64" t="str">
        <v># 800000</v>
      </c>
      <c r="M64">
        <v>128</v>
      </c>
      <c r="N64">
        <v>0</v>
      </c>
      <c r="O64">
        <v>0</v>
      </c>
      <c r="P64" t="str">
        <v>[Couleur 30]</v>
      </c>
    </row>
    <row r="65">
      <c r="I65" t="str">
        <v>[Couleur 31]</v>
      </c>
      <c r="J65" t="str">
        <v>[Couleur 31]</v>
      </c>
      <c r="K65" t="str">
        <v># 008080</v>
      </c>
      <c r="L65" t="str">
        <v># 008080</v>
      </c>
      <c r="M65">
        <v>0</v>
      </c>
      <c r="N65">
        <v>128</v>
      </c>
      <c r="O65">
        <v>128</v>
      </c>
      <c r="P65" t="str">
        <v>[Couleur 31]</v>
      </c>
    </row>
    <row r="66">
      <c r="I66" t="str">
        <v>[Couleur 32]</v>
      </c>
      <c r="J66" t="str">
        <v>[Couleur 32]</v>
      </c>
      <c r="K66" t="str">
        <v># 0000FF</v>
      </c>
      <c r="L66" t="str">
        <v># 0000FF</v>
      </c>
      <c r="M66">
        <v>0</v>
      </c>
      <c r="N66">
        <v>0</v>
      </c>
      <c r="O66">
        <v>255</v>
      </c>
      <c r="P66" t="str">
        <v>[Couleur 32]</v>
      </c>
    </row>
    <row r="67">
      <c r="I67" t="str">
        <v>[Couleur 33]</v>
      </c>
      <c r="J67" t="str">
        <v>[Couleur 33]</v>
      </c>
      <c r="K67" t="str">
        <v># 00CCFF</v>
      </c>
      <c r="L67" t="str">
        <v># 00CCFF</v>
      </c>
      <c r="M67">
        <v>0</v>
      </c>
      <c r="N67">
        <v>204</v>
      </c>
      <c r="O67">
        <v>255</v>
      </c>
      <c r="P67" t="str">
        <v>[Couleur 33]</v>
      </c>
    </row>
    <row r="68">
      <c r="I68" t="str">
        <v>[Couleur 34]</v>
      </c>
      <c r="J68" t="str">
        <v>[Couleur 34]</v>
      </c>
      <c r="K68" t="str">
        <v># CCFFFF</v>
      </c>
      <c r="L68" t="str">
        <v># CCFFFF</v>
      </c>
      <c r="M68">
        <v>204</v>
      </c>
      <c r="N68">
        <v>255</v>
      </c>
      <c r="O68">
        <v>255</v>
      </c>
      <c r="P68" t="str">
        <v>[Couleur 34]</v>
      </c>
    </row>
    <row r="69">
      <c r="I69" t="str">
        <v>[Couleur 35]</v>
      </c>
      <c r="J69" t="str">
        <v>[Couleur 35]</v>
      </c>
      <c r="K69" t="str">
        <v># CCFFCC</v>
      </c>
      <c r="L69" t="str">
        <v># CCFFCC</v>
      </c>
      <c r="M69">
        <v>204</v>
      </c>
      <c r="N69">
        <v>255</v>
      </c>
      <c r="O69">
        <v>204</v>
      </c>
      <c r="P69" t="str">
        <v>[Couleur 35]</v>
      </c>
    </row>
    <row r="70">
      <c r="I70" t="str">
        <v>[Couleur 36]</v>
      </c>
      <c r="J70" t="str">
        <v>[Couleur 36]</v>
      </c>
      <c r="K70" t="str">
        <v># FFFF99</v>
      </c>
      <c r="L70" t="str">
        <v># FFFF99</v>
      </c>
      <c r="M70">
        <v>255</v>
      </c>
      <c r="N70">
        <v>255</v>
      </c>
      <c r="O70">
        <v>153</v>
      </c>
      <c r="P70" t="str">
        <v>[Couleur 36]</v>
      </c>
    </row>
    <row r="71">
      <c r="I71" t="str">
        <v>[Couleur 37]</v>
      </c>
      <c r="J71" t="str">
        <v>[Couleur 37]</v>
      </c>
      <c r="K71" t="str">
        <v># 99CCFF</v>
      </c>
      <c r="L71" t="str">
        <v># 99CCFF</v>
      </c>
      <c r="M71">
        <v>153</v>
      </c>
      <c r="N71">
        <v>204</v>
      </c>
      <c r="O71">
        <v>255</v>
      </c>
      <c r="P71" t="str">
        <v>[Couleur 37]</v>
      </c>
    </row>
    <row r="72">
      <c r="I72" t="str">
        <v>[Couleur 38]</v>
      </c>
      <c r="J72" t="str">
        <v>[Couleur 38]</v>
      </c>
      <c r="K72" t="str">
        <v># FF99CC</v>
      </c>
      <c r="L72" t="str">
        <v># FF99CC</v>
      </c>
      <c r="M72">
        <v>255</v>
      </c>
      <c r="N72">
        <v>153</v>
      </c>
      <c r="O72">
        <v>204</v>
      </c>
      <c r="P72" t="str">
        <v>[Couleur 38]</v>
      </c>
    </row>
    <row r="73">
      <c r="I73" t="str">
        <v>[Couleur 39]</v>
      </c>
      <c r="J73" t="str">
        <v>[Couleur 39]</v>
      </c>
      <c r="K73" t="str">
        <v># CC99FF</v>
      </c>
      <c r="L73" t="str">
        <v># CC99FF</v>
      </c>
      <c r="M73">
        <v>204</v>
      </c>
      <c r="N73">
        <v>153</v>
      </c>
      <c r="O73">
        <v>255</v>
      </c>
      <c r="P73" t="str">
        <v>[Couleur 39]</v>
      </c>
    </row>
    <row r="74">
      <c r="I74" t="str">
        <v>[Couleur 40]</v>
      </c>
      <c r="J74" t="str">
        <v>[Couleur 40]</v>
      </c>
      <c r="K74" t="str">
        <v># FFCC99</v>
      </c>
      <c r="L74" t="str">
        <v># FFCC99</v>
      </c>
      <c r="M74">
        <v>255</v>
      </c>
      <c r="N74">
        <v>204</v>
      </c>
      <c r="O74">
        <v>153</v>
      </c>
      <c r="P74" t="str">
        <v>[Couleur 40]</v>
      </c>
    </row>
    <row r="75">
      <c r="I75" t="str">
        <v>[Couleur 41]</v>
      </c>
      <c r="J75" t="str">
        <v>[Couleur 41]</v>
      </c>
      <c r="K75" t="str">
        <v># 3366FF</v>
      </c>
      <c r="L75" t="str">
        <v># 3366FF</v>
      </c>
      <c r="M75">
        <v>51</v>
      </c>
      <c r="N75">
        <v>102</v>
      </c>
      <c r="O75">
        <v>255</v>
      </c>
      <c r="P75" t="str">
        <v>[Couleur 41]</v>
      </c>
    </row>
    <row r="76">
      <c r="I76" t="str">
        <v>[Couleur 42]</v>
      </c>
      <c r="J76" t="str">
        <v>[Couleur 42]</v>
      </c>
      <c r="K76" t="str">
        <v># 33CCCC</v>
      </c>
      <c r="L76" t="str">
        <v># 33CCCC</v>
      </c>
      <c r="M76">
        <v>51</v>
      </c>
      <c r="N76">
        <v>204</v>
      </c>
      <c r="O76">
        <v>204</v>
      </c>
      <c r="P76" t="str">
        <v>[Couleur 42]</v>
      </c>
    </row>
    <row r="77">
      <c r="I77" t="str">
        <v>[Couleur 43]</v>
      </c>
      <c r="J77" t="str">
        <v>[Couleur 43]</v>
      </c>
      <c r="K77" t="str">
        <v># 99CC00</v>
      </c>
      <c r="L77" t="str">
        <v># 99CC00</v>
      </c>
      <c r="M77">
        <v>153</v>
      </c>
      <c r="N77">
        <v>204</v>
      </c>
      <c r="O77">
        <v>0</v>
      </c>
      <c r="P77" t="str">
        <v>[Couleur 43]</v>
      </c>
    </row>
    <row r="78">
      <c r="I78" t="str">
        <v>[Couleur 44]</v>
      </c>
      <c r="J78" t="str">
        <v>[Couleur 44]</v>
      </c>
      <c r="K78" t="str">
        <v># FFCC00</v>
      </c>
      <c r="L78" t="str">
        <v># FFCC00</v>
      </c>
      <c r="M78">
        <v>255</v>
      </c>
      <c r="N78">
        <v>204</v>
      </c>
      <c r="O78">
        <v>0</v>
      </c>
      <c r="P78" t="str">
        <v>[Couleur 44]</v>
      </c>
    </row>
    <row r="79">
      <c r="I79" t="str">
        <v>[Couleur 45]</v>
      </c>
      <c r="J79" t="str">
        <v>[Couleur 45]</v>
      </c>
      <c r="K79" t="str">
        <v># FF9900</v>
      </c>
      <c r="L79" t="str">
        <v># FF9900</v>
      </c>
      <c r="M79">
        <v>255</v>
      </c>
      <c r="N79">
        <v>153</v>
      </c>
      <c r="O79">
        <v>0</v>
      </c>
      <c r="P79" t="str">
        <v>[Couleur 45]</v>
      </c>
    </row>
    <row r="80">
      <c r="I80" t="str">
        <v>[Couleur 46]</v>
      </c>
      <c r="J80" t="str">
        <v>[Couleur 46]</v>
      </c>
      <c r="K80" t="str">
        <v># FF6600</v>
      </c>
      <c r="L80" t="str">
        <v># FF6600</v>
      </c>
      <c r="M80">
        <v>255</v>
      </c>
      <c r="N80">
        <v>102</v>
      </c>
      <c r="O80">
        <v>0</v>
      </c>
      <c r="P80" t="str">
        <v>[Couleur 46]</v>
      </c>
    </row>
    <row r="81">
      <c r="I81" t="str">
        <v>[Couleur 47]</v>
      </c>
      <c r="J81" t="str">
        <v>[Couleur 47]</v>
      </c>
      <c r="K81" t="str">
        <v># 666699</v>
      </c>
      <c r="L81" t="str">
        <v># 666699</v>
      </c>
      <c r="M81">
        <v>102</v>
      </c>
      <c r="N81">
        <v>102</v>
      </c>
      <c r="O81">
        <v>153</v>
      </c>
      <c r="P81" t="str">
        <v>[Couleur 47]</v>
      </c>
    </row>
    <row r="82">
      <c r="I82" t="str">
        <v>[Couleur 48]</v>
      </c>
      <c r="J82" t="str">
        <v>[Couleur 48]</v>
      </c>
      <c r="K82" t="str">
        <v># 969696</v>
      </c>
      <c r="L82" t="str">
        <v># 969696</v>
      </c>
      <c r="M82">
        <v>150</v>
      </c>
      <c r="N82">
        <v>150</v>
      </c>
      <c r="O82">
        <v>150</v>
      </c>
      <c r="P82" t="str">
        <v>[Couleur 48]</v>
      </c>
    </row>
    <row r="83">
      <c r="I83" t="str">
        <v>[Couleur 49]</v>
      </c>
      <c r="J83" t="str">
        <v>[Couleur 49]</v>
      </c>
      <c r="K83" t="str">
        <v># 003366</v>
      </c>
      <c r="L83" t="str">
        <v># 003366</v>
      </c>
      <c r="M83">
        <v>0</v>
      </c>
      <c r="N83">
        <v>51</v>
      </c>
      <c r="O83">
        <v>102</v>
      </c>
      <c r="P83" t="str">
        <v>[Couleur 49]</v>
      </c>
    </row>
    <row r="84">
      <c r="I84" t="str">
        <v>[Couleur 50]</v>
      </c>
      <c r="J84" t="str">
        <v>[Couleur 50]</v>
      </c>
      <c r="K84" t="str">
        <v># 339966</v>
      </c>
      <c r="L84" t="str">
        <v># 339966</v>
      </c>
      <c r="M84">
        <v>51</v>
      </c>
      <c r="N84">
        <v>153</v>
      </c>
      <c r="O84">
        <v>102</v>
      </c>
      <c r="P84" t="str">
        <v>[Couleur 50]</v>
      </c>
    </row>
    <row r="85">
      <c r="I85" t="str">
        <v>[Couleur 51]</v>
      </c>
      <c r="J85" t="str">
        <v>[Couleur 51]</v>
      </c>
      <c r="K85" t="str">
        <v># 003300</v>
      </c>
      <c r="L85" t="str">
        <v># 003300</v>
      </c>
      <c r="M85">
        <v>0</v>
      </c>
      <c r="N85">
        <v>51</v>
      </c>
      <c r="O85">
        <v>0</v>
      </c>
      <c r="P85" t="str">
        <v>[Couleur 51]</v>
      </c>
    </row>
    <row r="86">
      <c r="I86" t="str">
        <v>[Couleur 52]</v>
      </c>
      <c r="J86" t="str">
        <v>[Couleur 52]</v>
      </c>
      <c r="K86" t="str">
        <v># 333300</v>
      </c>
      <c r="L86" t="str">
        <v># 333300</v>
      </c>
      <c r="M86">
        <v>51</v>
      </c>
      <c r="N86">
        <v>51</v>
      </c>
      <c r="O86">
        <v>0</v>
      </c>
      <c r="P86" t="str">
        <v>[Couleur 52]</v>
      </c>
    </row>
    <row r="87">
      <c r="I87" t="str">
        <v>[Couleur 53]</v>
      </c>
      <c r="J87" t="str">
        <v>[Couleur 53]</v>
      </c>
      <c r="K87" t="str">
        <v># 993300</v>
      </c>
      <c r="L87" t="str">
        <v># 993300</v>
      </c>
      <c r="M87">
        <v>153</v>
      </c>
      <c r="N87">
        <v>51</v>
      </c>
      <c r="O87">
        <v>0</v>
      </c>
      <c r="P87" t="str">
        <v>[Couleur 53]</v>
      </c>
    </row>
    <row r="88">
      <c r="I88" t="str">
        <v>[Couleur 54]</v>
      </c>
      <c r="J88" t="str">
        <v>[Couleur 54]</v>
      </c>
      <c r="K88" t="str">
        <v># 993366</v>
      </c>
      <c r="L88" t="str">
        <v># 993366</v>
      </c>
      <c r="M88">
        <v>153</v>
      </c>
      <c r="N88">
        <v>51</v>
      </c>
      <c r="O88">
        <v>102</v>
      </c>
      <c r="P88" t="str">
        <v>[Couleur 54]</v>
      </c>
    </row>
    <row r="89">
      <c r="I89" t="str">
        <v>[Couleur 55]</v>
      </c>
      <c r="J89" t="str">
        <v>[Couleur 55]</v>
      </c>
      <c r="K89" t="str">
        <v># 333399</v>
      </c>
      <c r="L89" t="str">
        <v># 333399</v>
      </c>
      <c r="M89">
        <v>51</v>
      </c>
      <c r="N89">
        <v>51</v>
      </c>
      <c r="O89">
        <v>153</v>
      </c>
      <c r="P89" t="str">
        <v>[Couleur 55]</v>
      </c>
    </row>
    <row r="90">
      <c r="I90" t="str">
        <v>[Couleur 56]</v>
      </c>
      <c r="J90" t="str">
        <v>[Couleur 56]</v>
      </c>
      <c r="K90" t="str">
        <v># 333333</v>
      </c>
      <c r="L90" t="str">
        <v># 333333</v>
      </c>
      <c r="M90">
        <v>51</v>
      </c>
      <c r="N90">
        <v>51</v>
      </c>
      <c r="O90">
        <v>51</v>
      </c>
      <c r="P90" t="str">
        <v>[Couleur 56]</v>
      </c>
    </row>
    <row r="91" ht="15" customHeight="1">
      <c r="I91" t="str">
        <v xml:space="preserve">Excel reconnaît uniquement les noms de couleur de 1 à 8 (Noir, Blanc, Rouge, Vert, Bleu, Jaune, Magenta et Cyan). Les couleurs 1-16 sont largement compris les noms de couleur dans la palette de couleur VGA. </v>
      </c>
    </row>
    <row r="92"/>
    <row r="93">
      <c r="I93" t="str">
        <v>Parmi les 56 couleurs seulement 40 couleurs apparaissent sur la palette.Les 40 noms de couleurs indiquées sur la palette de couleurs Excel sont à des fins descriptives seulement.</v>
      </c>
    </row>
    <row r="94"/>
    <row r="95"/>
    <row r="97" ht="18.75" customHeight="1">
      <c r="I97" t="str">
        <v xml:space="preserve">Les paires de couleurs suivantes sont de la même couleur </v>
      </c>
    </row>
    <row r="98" ht="18.75" customHeight="1">
      <c r="I98" t="str">
        <v>11 &amp; 25, 5 &amp; 32, 14 &amp; 31, 8 et 28, 9 &amp; 30, 13 &amp; 29, 18 &amp; 54, 20 &amp; 34, 7 &amp; 26, et 6 et 27.</v>
      </c>
      <c r="X98" t="str">
        <v>FIN</v>
      </c>
    </row>
  </sheetData>
  <mergeCells count="49">
    <mergeCell ref="B6:G6"/>
    <mergeCell ref="I6:P6"/>
    <mergeCell ref="B8:C8"/>
    <mergeCell ref="E8:G8"/>
    <mergeCell ref="B10:C10"/>
    <mergeCell ref="E10:G10"/>
    <mergeCell ref="E11:G11"/>
    <mergeCell ref="B12:C12"/>
    <mergeCell ref="E12:G12"/>
    <mergeCell ref="E13:G13"/>
    <mergeCell ref="B14:C14"/>
    <mergeCell ref="E14:G14"/>
    <mergeCell ref="E15:G15"/>
    <mergeCell ref="I15:P16"/>
    <mergeCell ref="B16:C16"/>
    <mergeCell ref="E16:G16"/>
    <mergeCell ref="E17:G17"/>
    <mergeCell ref="I17:P17"/>
    <mergeCell ref="E26:G26"/>
    <mergeCell ref="B18:C18"/>
    <mergeCell ref="E18:G18"/>
    <mergeCell ref="E19:G19"/>
    <mergeCell ref="B20:C20"/>
    <mergeCell ref="E20:G20"/>
    <mergeCell ref="E21:G21"/>
    <mergeCell ref="B22:C22"/>
    <mergeCell ref="E22:G22"/>
    <mergeCell ref="E23:G23"/>
    <mergeCell ref="E24:G24"/>
    <mergeCell ref="E25:G25"/>
    <mergeCell ref="E40:G40"/>
    <mergeCell ref="E29:G29"/>
    <mergeCell ref="E30:G30"/>
    <mergeCell ref="E31:G31"/>
    <mergeCell ref="E32:G32"/>
    <mergeCell ref="E33:G33"/>
    <mergeCell ref="E34:G34"/>
    <mergeCell ref="E35:G35"/>
    <mergeCell ref="E36:G36"/>
    <mergeCell ref="E37:G37"/>
    <mergeCell ref="E38:G38"/>
    <mergeCell ref="E39:G39"/>
    <mergeCell ref="I93:P95"/>
    <mergeCell ref="E41:G41"/>
    <mergeCell ref="E42:G42"/>
    <mergeCell ref="E43:G43"/>
    <mergeCell ref="E44:G44"/>
    <mergeCell ref="E45:G45"/>
    <mergeCell ref="I91:P92"/>
  </mergeCells>
  <hyperlinks>
    <hyperlink ref="S7" r:id="rId1"/>
    <hyperlink ref="S10" r:id="rId2"/>
    <hyperlink ref="S13" r:id="rId3"/>
    <hyperlink ref="I15" r:id="rId4"/>
    <hyperlink ref="S16" r:id="rId5"/>
    <hyperlink ref="S20" r:id="rId6"/>
    <hyperlink ref="S22" r:id="rId7"/>
    <hyperlink ref="S24" r:id="rId8"/>
    <hyperlink ref="S26" r:id="rId9"/>
    <hyperlink ref="S28" r:id="rId10"/>
    <hyperlink ref="S30" r:id="rId11"/>
    <hyperlink ref="S32" r:id="rId12"/>
    <hyperlink ref="S34" r:id="rId13"/>
    <hyperlink ref="S36" r:id="rId14"/>
    <hyperlink ref="S38" r:id="rId15"/>
    <hyperlink ref="S41" r:id="rId16"/>
    <hyperlink ref="S43" r:id="rId17"/>
    <hyperlink ref="S45" r:id="rId18"/>
    <hyperlink ref="S47" r:id="rId19"/>
    <hyperlink ref="I91" r:id="rId20" location="dpalette"/>
  </hyperlinks>
  <pageMargins left="0.7" right="0.7" top="0.75" bottom="0.75" header="0.3" footer="0.3"/>
  <ignoredErrors>
    <ignoredError numberStoredAsText="1" sqref="A1:X98"/>
  </ignoredErrors>
</worksheet>
</file>

<file path=docProps/app.xml><?xml version="1.0" encoding="utf-8"?>
<Properties xmlns="http://schemas.openxmlformats.org/officeDocument/2006/extended-properties" xmlns:vt="http://schemas.openxmlformats.org/officeDocument/2006/docPropsVTypes">
  <Application>SheetJS</Application>
  <AppVersion>16.0300</AppVersion>
  <Company/>
  <DocSecurity>0</DocSecurity>
  <Manager/>
  <HyperlinksChanged>false</HyperlinksChanged>
  <SharedDoc>false</SharedDoc>
  <LinksUpToDate>false</LinksUpToDate>
  <ScaleCrop>false</ScaleCrop>
  <HeadingPairs>
    <vt:vector size="2" baseType="variant">
      <vt:variant>
        <vt:lpstr>Worksheets</vt:lpstr>
      </vt:variant>
      <vt:variant>
        <vt:i4>17</vt:i4>
      </vt:variant>
    </vt:vector>
  </HeadingPairs>
  <TitlesOfParts>
    <vt:vector size="17" baseType="lpstr">
      <vt:lpstr>Nota</vt:lpstr>
      <vt:lpstr>Epurer un texte</vt:lpstr>
      <vt:lpstr>différence Portion et Poids</vt:lpstr>
      <vt:lpstr>Modèle.FF.1.A.50.lignes</vt:lpstr>
      <vt:lpstr>Modèle.FF.B.50.lignes</vt:lpstr>
      <vt:lpstr>Quiche aux lardons</vt:lpstr>
      <vt:lpstr>FF.1.A.Classement cuisine</vt:lpstr>
      <vt:lpstr>FF.1.A.Classement Patisserie</vt:lpstr>
      <vt:lpstr>Contenants</vt:lpstr>
      <vt:lpstr>relations formules</vt:lpstr>
      <vt:lpstr>Formats-Formules-Fonctions</vt:lpstr>
      <vt:lpstr>Cuisiniers.Pesez</vt:lpstr>
      <vt:lpstr>Vocabulaire</vt:lpstr>
      <vt:lpstr>Polices de Symboles</vt:lpstr>
      <vt:lpstr>Emoticones </vt:lpstr>
      <vt:lpstr>Tutos Youtube</vt:lpstr>
      <vt:lpstr>CODES COULEURS</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2010-12-05T15:54:21Z</dcterms:created>
  <dcterms:modified xsi:type="dcterms:W3CDTF">2022-02-03T12:27:34Z</dcterms:modified>
  <cp:lastPrinted>2022-02-01T08:50:20Z</cp:lastPrinted>
  <dc:title>Tableau de suivi hebdomadaire pour planifier ses repas et calculer ses apports en macronutriments.</dc:title>
</cp:coreProperties>
</file>